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ka\Downloads\"/>
    </mc:Choice>
  </mc:AlternateContent>
  <xr:revisionPtr revIDLastSave="0" documentId="8_{C6980206-0363-4252-BA96-63D9BDE5C780}" xr6:coauthVersionLast="46" xr6:coauthVersionMax="46" xr10:uidLastSave="{00000000-0000-0000-0000-000000000000}"/>
  <bookViews>
    <workbookView xWindow="-120" yWindow="-120" windowWidth="29040" windowHeight="15840" xr2:uid="{ED1AE144-1D0A-4270-84CB-69BE35CB49A3}"/>
  </bookViews>
  <sheets>
    <sheet name="Handout" sheetId="1" r:id="rId1"/>
    <sheet name="2021 Budget" sheetId="2" state="hidden" r:id="rId2"/>
  </sheets>
  <definedNames>
    <definedName name="_xlnm.Print_Area" localSheetId="1">'2021 Budget'!$A$1:$Q$105</definedName>
    <definedName name="_xlnm.Print_Area" localSheetId="0">Handout!$A$1:$G$46</definedName>
    <definedName name="_xlnm.Print_Titles" localSheetId="1">'2021 Budget'!$1:$3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C11" i="1"/>
  <c r="G11" i="1" s="1"/>
  <c r="G41" i="1"/>
  <c r="G54" i="1"/>
  <c r="G55" i="1" s="1"/>
  <c r="G37" i="1"/>
  <c r="G38" i="1"/>
  <c r="G36" i="1"/>
  <c r="G35" i="1"/>
  <c r="G29" i="1"/>
  <c r="G24" i="1"/>
  <c r="G23" i="1"/>
  <c r="G25" i="1"/>
  <c r="G22" i="1"/>
  <c r="G21" i="1"/>
  <c r="G20" i="1"/>
  <c r="G15" i="1"/>
  <c r="C14" i="1"/>
  <c r="G14" i="1" s="1"/>
  <c r="C13" i="1"/>
  <c r="G13" i="1" s="1"/>
  <c r="C12" i="1"/>
  <c r="G12" i="1" s="1"/>
  <c r="E99" i="2"/>
  <c r="D99" i="2"/>
  <c r="E98" i="2"/>
  <c r="Q97" i="2"/>
  <c r="P97" i="2"/>
  <c r="B97" i="2"/>
  <c r="Q96" i="2"/>
  <c r="P96" i="2"/>
  <c r="G95" i="2"/>
  <c r="F95" i="2"/>
  <c r="E95" i="2"/>
  <c r="B95" i="2"/>
  <c r="B99" i="2" s="1"/>
  <c r="O92" i="2"/>
  <c r="N92" i="2"/>
  <c r="M92" i="2"/>
  <c r="L92" i="2"/>
  <c r="K92" i="2"/>
  <c r="J92" i="2"/>
  <c r="I92" i="2"/>
  <c r="H92" i="2"/>
  <c r="G92" i="2"/>
  <c r="F92" i="2"/>
  <c r="E92" i="2"/>
  <c r="D92" i="2"/>
  <c r="D101" i="2" s="1"/>
  <c r="B92" i="2"/>
  <c r="P91" i="2"/>
  <c r="Q91" i="2" s="1"/>
  <c r="Q90" i="2"/>
  <c r="P90" i="2"/>
  <c r="P89" i="2"/>
  <c r="Q89" i="2" s="1"/>
  <c r="Q88" i="2"/>
  <c r="P88" i="2"/>
  <c r="P87" i="2"/>
  <c r="Q87" i="2" s="1"/>
  <c r="Q86" i="2"/>
  <c r="P86" i="2"/>
  <c r="P85" i="2"/>
  <c r="Q85" i="2" s="1"/>
  <c r="Q84" i="2"/>
  <c r="P84" i="2"/>
  <c r="P83" i="2"/>
  <c r="O80" i="2"/>
  <c r="N80" i="2"/>
  <c r="M80" i="2"/>
  <c r="L80" i="2"/>
  <c r="K80" i="2"/>
  <c r="J80" i="2"/>
  <c r="I80" i="2"/>
  <c r="H80" i="2"/>
  <c r="G80" i="2"/>
  <c r="F80" i="2"/>
  <c r="E80" i="2"/>
  <c r="E101" i="2" s="1"/>
  <c r="D80" i="2"/>
  <c r="Q79" i="2"/>
  <c r="P79" i="2"/>
  <c r="P78" i="2"/>
  <c r="P80" i="2" s="1"/>
  <c r="B78" i="2"/>
  <c r="B80" i="2" s="1"/>
  <c r="B101" i="2" s="1"/>
  <c r="Q77" i="2"/>
  <c r="P77" i="2"/>
  <c r="B72" i="2"/>
  <c r="P71" i="2"/>
  <c r="Q71" i="2" s="1"/>
  <c r="Q70" i="2"/>
  <c r="P70" i="2"/>
  <c r="E68" i="2"/>
  <c r="D68" i="2"/>
  <c r="D64" i="2"/>
  <c r="D69" i="2" s="1"/>
  <c r="E63" i="2"/>
  <c r="P62" i="2"/>
  <c r="F60" i="2"/>
  <c r="F68" i="2" s="1"/>
  <c r="E60" i="2"/>
  <c r="D60" i="2"/>
  <c r="G59" i="2"/>
  <c r="F59" i="2"/>
  <c r="E59" i="2"/>
  <c r="P58" i="2"/>
  <c r="D56" i="2"/>
  <c r="D67" i="2" s="1"/>
  <c r="E55" i="2"/>
  <c r="F55" i="2" s="1"/>
  <c r="G55" i="2" s="1"/>
  <c r="G56" i="2" s="1"/>
  <c r="G67" i="2" s="1"/>
  <c r="O54" i="2"/>
  <c r="N54" i="2"/>
  <c r="M54" i="2"/>
  <c r="L54" i="2"/>
  <c r="K54" i="2"/>
  <c r="J54" i="2"/>
  <c r="I54" i="2"/>
  <c r="H54" i="2"/>
  <c r="G54" i="2"/>
  <c r="F54" i="2"/>
  <c r="F56" i="2" s="1"/>
  <c r="F67" i="2" s="1"/>
  <c r="E54" i="2"/>
  <c r="E56" i="2" s="1"/>
  <c r="E67" i="2" s="1"/>
  <c r="D54" i="2"/>
  <c r="E45" i="2"/>
  <c r="D45" i="2"/>
  <c r="E44" i="2"/>
  <c r="F44" i="2" s="1"/>
  <c r="G44" i="2" s="1"/>
  <c r="H44" i="2" s="1"/>
  <c r="I44" i="2" s="1"/>
  <c r="J44" i="2" s="1"/>
  <c r="K44" i="2" s="1"/>
  <c r="L44" i="2" s="1"/>
  <c r="M44" i="2" s="1"/>
  <c r="N44" i="2" s="1"/>
  <c r="O44" i="2" s="1"/>
  <c r="B44" i="2"/>
  <c r="B45" i="2" s="1"/>
  <c r="E43" i="2"/>
  <c r="G42" i="2"/>
  <c r="F42" i="2"/>
  <c r="E42" i="2"/>
  <c r="D39" i="2"/>
  <c r="B39" i="2"/>
  <c r="B47" i="2" s="1"/>
  <c r="B49" i="2" s="1"/>
  <c r="P38" i="2"/>
  <c r="Q38" i="2" s="1"/>
  <c r="S37" i="2"/>
  <c r="E37" i="2"/>
  <c r="B34" i="2"/>
  <c r="Q33" i="2"/>
  <c r="P33" i="2"/>
  <c r="Q32" i="2"/>
  <c r="P32" i="2"/>
  <c r="Q31" i="2"/>
  <c r="P31" i="2"/>
  <c r="G30" i="2"/>
  <c r="H30" i="2" s="1"/>
  <c r="E30" i="2"/>
  <c r="F30" i="2" s="1"/>
  <c r="Q29" i="2"/>
  <c r="P29" i="2"/>
  <c r="P28" i="2"/>
  <c r="Q28" i="2" s="1"/>
  <c r="F27" i="2"/>
  <c r="G27" i="2" s="1"/>
  <c r="H27" i="2" s="1"/>
  <c r="I27" i="2" s="1"/>
  <c r="J27" i="2" s="1"/>
  <c r="K27" i="2" s="1"/>
  <c r="L27" i="2" s="1"/>
  <c r="M27" i="2" s="1"/>
  <c r="N27" i="2" s="1"/>
  <c r="O27" i="2" s="1"/>
  <c r="E27" i="2"/>
  <c r="Q26" i="2"/>
  <c r="P26" i="2"/>
  <c r="G24" i="2"/>
  <c r="H24" i="2" s="1"/>
  <c r="E24" i="2"/>
  <c r="F24" i="2" s="1"/>
  <c r="D23" i="2"/>
  <c r="D34" i="2" s="1"/>
  <c r="D47" i="2" s="1"/>
  <c r="P22" i="2"/>
  <c r="Q22" i="2" s="1"/>
  <c r="J17" i="2"/>
  <c r="D17" i="2"/>
  <c r="D49" i="2" s="1"/>
  <c r="P16" i="2"/>
  <c r="Q16" i="2" s="1"/>
  <c r="B16" i="2"/>
  <c r="B17" i="2" s="1"/>
  <c r="P15" i="2"/>
  <c r="Q15" i="2" s="1"/>
  <c r="P14" i="2"/>
  <c r="Q14" i="2" s="1"/>
  <c r="N13" i="2"/>
  <c r="N17" i="2" s="1"/>
  <c r="J13" i="2"/>
  <c r="F13" i="2"/>
  <c r="F17" i="2" s="1"/>
  <c r="P9" i="2"/>
  <c r="P13" i="2" s="1"/>
  <c r="O9" i="2"/>
  <c r="O13" i="2" s="1"/>
  <c r="O17" i="2" s="1"/>
  <c r="N9" i="2"/>
  <c r="M9" i="2"/>
  <c r="M13" i="2" s="1"/>
  <c r="M17" i="2" s="1"/>
  <c r="L9" i="2"/>
  <c r="L13" i="2" s="1"/>
  <c r="L17" i="2" s="1"/>
  <c r="K9" i="2"/>
  <c r="K13" i="2" s="1"/>
  <c r="K17" i="2" s="1"/>
  <c r="J9" i="2"/>
  <c r="I9" i="2"/>
  <c r="I13" i="2" s="1"/>
  <c r="I17" i="2" s="1"/>
  <c r="H9" i="2"/>
  <c r="H13" i="2" s="1"/>
  <c r="H17" i="2" s="1"/>
  <c r="G9" i="2"/>
  <c r="G13" i="2" s="1"/>
  <c r="G17" i="2" s="1"/>
  <c r="F9" i="2"/>
  <c r="E9" i="2"/>
  <c r="E13" i="2" s="1"/>
  <c r="E17" i="2" s="1"/>
  <c r="D9" i="2"/>
  <c r="D13" i="2" s="1"/>
  <c r="P7" i="2"/>
  <c r="P6" i="2"/>
  <c r="E1" i="2"/>
  <c r="F1" i="2" s="1"/>
  <c r="G1" i="2" s="1"/>
  <c r="H1" i="2" s="1"/>
  <c r="I1" i="2" s="1"/>
  <c r="J1" i="2" s="1"/>
  <c r="K1" i="2" s="1"/>
  <c r="L1" i="2" s="1"/>
  <c r="M1" i="2" s="1"/>
  <c r="N1" i="2" s="1"/>
  <c r="O1" i="2" s="1"/>
  <c r="G39" i="1" l="1"/>
  <c r="H39" i="1" s="1"/>
  <c r="G26" i="1"/>
  <c r="G33" i="1" s="1"/>
  <c r="G17" i="1"/>
  <c r="H56" i="2"/>
  <c r="H67" i="2" s="1"/>
  <c r="Q13" i="2"/>
  <c r="P17" i="2"/>
  <c r="I24" i="2"/>
  <c r="J24" i="2" s="1"/>
  <c r="K24" i="2" s="1"/>
  <c r="L24" i="2" s="1"/>
  <c r="M24" i="2" s="1"/>
  <c r="N24" i="2" s="1"/>
  <c r="O24" i="2" s="1"/>
  <c r="I30" i="2"/>
  <c r="J30" i="2" s="1"/>
  <c r="K30" i="2" s="1"/>
  <c r="L30" i="2" s="1"/>
  <c r="M30" i="2" s="1"/>
  <c r="N30" i="2" s="1"/>
  <c r="O30" i="2" s="1"/>
  <c r="H59" i="2"/>
  <c r="G60" i="2"/>
  <c r="G68" i="2" s="1"/>
  <c r="Q80" i="2"/>
  <c r="E23" i="2"/>
  <c r="P54" i="2"/>
  <c r="B103" i="2"/>
  <c r="P27" i="2"/>
  <c r="Q27" i="2" s="1"/>
  <c r="I56" i="2"/>
  <c r="I67" i="2" s="1"/>
  <c r="D72" i="2"/>
  <c r="D103" i="2" s="1"/>
  <c r="F98" i="2"/>
  <c r="F43" i="2"/>
  <c r="G43" i="2" s="1"/>
  <c r="H43" i="2" s="1"/>
  <c r="I43" i="2" s="1"/>
  <c r="J43" i="2" s="1"/>
  <c r="K43" i="2" s="1"/>
  <c r="L43" i="2" s="1"/>
  <c r="M43" i="2" s="1"/>
  <c r="N43" i="2" s="1"/>
  <c r="O43" i="2" s="1"/>
  <c r="P44" i="2"/>
  <c r="Q44" i="2" s="1"/>
  <c r="J56" i="2"/>
  <c r="J67" i="2" s="1"/>
  <c r="H55" i="2"/>
  <c r="I55" i="2" s="1"/>
  <c r="J55" i="2" s="1"/>
  <c r="K55" i="2" s="1"/>
  <c r="F63" i="2"/>
  <c r="E64" i="2"/>
  <c r="E69" i="2" s="1"/>
  <c r="P95" i="2"/>
  <c r="H42" i="2"/>
  <c r="E39" i="2"/>
  <c r="E72" i="2"/>
  <c r="E103" i="2" s="1"/>
  <c r="F37" i="2"/>
  <c r="P92" i="2"/>
  <c r="Q92" i="2" s="1"/>
  <c r="Q83" i="2"/>
  <c r="Q78" i="2"/>
  <c r="H33" i="1" l="1"/>
  <c r="G43" i="1"/>
  <c r="G45" i="1" s="1"/>
  <c r="H45" i="1" s="1"/>
  <c r="P43" i="2"/>
  <c r="Q43" i="2" s="1"/>
  <c r="Q17" i="2"/>
  <c r="I42" i="2"/>
  <c r="H45" i="2"/>
  <c r="Q95" i="2"/>
  <c r="F45" i="2"/>
  <c r="E34" i="2"/>
  <c r="E47" i="2" s="1"/>
  <c r="E49" i="2" s="1"/>
  <c r="F23" i="2"/>
  <c r="G98" i="2"/>
  <c r="F99" i="2"/>
  <c r="F101" i="2" s="1"/>
  <c r="I59" i="2"/>
  <c r="H60" i="2"/>
  <c r="H68" i="2" s="1"/>
  <c r="F39" i="2"/>
  <c r="G37" i="2"/>
  <c r="G63" i="2"/>
  <c r="F64" i="2"/>
  <c r="F69" i="2" s="1"/>
  <c r="L55" i="2"/>
  <c r="K56" i="2"/>
  <c r="K67" i="2" s="1"/>
  <c r="P30" i="2"/>
  <c r="Q30" i="2" s="1"/>
  <c r="G45" i="2"/>
  <c r="P24" i="2"/>
  <c r="Q24" i="2" s="1"/>
  <c r="J59" i="2" l="1"/>
  <c r="I60" i="2"/>
  <c r="I68" i="2" s="1"/>
  <c r="H98" i="2"/>
  <c r="G99" i="2"/>
  <c r="G101" i="2" s="1"/>
  <c r="J42" i="2"/>
  <c r="I45" i="2"/>
  <c r="F72" i="2"/>
  <c r="F103" i="2" s="1"/>
  <c r="G23" i="2"/>
  <c r="F34" i="2"/>
  <c r="F47" i="2" s="1"/>
  <c r="F49" i="2" s="1"/>
  <c r="H37" i="2"/>
  <c r="G39" i="2"/>
  <c r="M55" i="2"/>
  <c r="L56" i="2"/>
  <c r="L67" i="2" s="1"/>
  <c r="H63" i="2"/>
  <c r="G64" i="2"/>
  <c r="G69" i="2" s="1"/>
  <c r="G72" i="2" s="1"/>
  <c r="G103" i="2" s="1"/>
  <c r="I63" i="2" l="1"/>
  <c r="H64" i="2"/>
  <c r="H69" i="2" s="1"/>
  <c r="H72" i="2" s="1"/>
  <c r="N55" i="2"/>
  <c r="M56" i="2"/>
  <c r="M67" i="2" s="1"/>
  <c r="K42" i="2"/>
  <c r="J45" i="2"/>
  <c r="G34" i="2"/>
  <c r="G47" i="2" s="1"/>
  <c r="G49" i="2" s="1"/>
  <c r="H23" i="2"/>
  <c r="K59" i="2"/>
  <c r="J60" i="2"/>
  <c r="J68" i="2" s="1"/>
  <c r="H39" i="2"/>
  <c r="I37" i="2"/>
  <c r="H99" i="2"/>
  <c r="H101" i="2" s="1"/>
  <c r="I98" i="2"/>
  <c r="K60" i="2" l="1"/>
  <c r="K68" i="2" s="1"/>
  <c r="L59" i="2"/>
  <c r="O55" i="2"/>
  <c r="N56" i="2"/>
  <c r="N67" i="2" s="1"/>
  <c r="I23" i="2"/>
  <c r="H34" i="2"/>
  <c r="H47" i="2" s="1"/>
  <c r="H49" i="2" s="1"/>
  <c r="H103" i="2"/>
  <c r="I64" i="2"/>
  <c r="I69" i="2" s="1"/>
  <c r="I72" i="2" s="1"/>
  <c r="J63" i="2"/>
  <c r="K45" i="2"/>
  <c r="L42" i="2"/>
  <c r="I99" i="2"/>
  <c r="I101" i="2" s="1"/>
  <c r="J98" i="2"/>
  <c r="I39" i="2"/>
  <c r="J37" i="2"/>
  <c r="J64" i="2" l="1"/>
  <c r="J69" i="2" s="1"/>
  <c r="J72" i="2" s="1"/>
  <c r="K63" i="2"/>
  <c r="O56" i="2"/>
  <c r="O67" i="2" s="1"/>
  <c r="P55" i="2"/>
  <c r="P56" i="2" s="1"/>
  <c r="J39" i="2"/>
  <c r="K37" i="2"/>
  <c r="I103" i="2"/>
  <c r="L60" i="2"/>
  <c r="L68" i="2" s="1"/>
  <c r="M59" i="2"/>
  <c r="M42" i="2"/>
  <c r="L45" i="2"/>
  <c r="K98" i="2"/>
  <c r="J99" i="2"/>
  <c r="J101" i="2" s="1"/>
  <c r="I34" i="2"/>
  <c r="I47" i="2" s="1"/>
  <c r="I49" i="2" s="1"/>
  <c r="J23" i="2"/>
  <c r="L37" i="2" l="1"/>
  <c r="K39" i="2"/>
  <c r="K99" i="2"/>
  <c r="K101" i="2" s="1"/>
  <c r="L98" i="2"/>
  <c r="P67" i="2"/>
  <c r="M45" i="2"/>
  <c r="N42" i="2"/>
  <c r="K64" i="2"/>
  <c r="K69" i="2" s="1"/>
  <c r="K72" i="2" s="1"/>
  <c r="L63" i="2"/>
  <c r="M60" i="2"/>
  <c r="M68" i="2" s="1"/>
  <c r="N59" i="2"/>
  <c r="J103" i="2"/>
  <c r="K23" i="2"/>
  <c r="J34" i="2"/>
  <c r="J47" i="2" s="1"/>
  <c r="J49" i="2" s="1"/>
  <c r="L23" i="2" l="1"/>
  <c r="K34" i="2"/>
  <c r="K47" i="2" s="1"/>
  <c r="K49" i="2" s="1"/>
  <c r="O59" i="2"/>
  <c r="N60" i="2"/>
  <c r="N68" i="2" s="1"/>
  <c r="L99" i="2"/>
  <c r="L101" i="2" s="1"/>
  <c r="M98" i="2"/>
  <c r="Q67" i="2"/>
  <c r="L64" i="2"/>
  <c r="L69" i="2" s="1"/>
  <c r="L72" i="2" s="1"/>
  <c r="M63" i="2"/>
  <c r="K103" i="2"/>
  <c r="L39" i="2"/>
  <c r="M37" i="2"/>
  <c r="N45" i="2"/>
  <c r="O42" i="2"/>
  <c r="O45" i="2" l="1"/>
  <c r="P42" i="2"/>
  <c r="M39" i="2"/>
  <c r="N37" i="2"/>
  <c r="N98" i="2"/>
  <c r="M99" i="2"/>
  <c r="M101" i="2" s="1"/>
  <c r="L34" i="2"/>
  <c r="L47" i="2" s="1"/>
  <c r="L49" i="2" s="1"/>
  <c r="M23" i="2"/>
  <c r="N63" i="2"/>
  <c r="M64" i="2"/>
  <c r="M69" i="2" s="1"/>
  <c r="M72" i="2" s="1"/>
  <c r="P59" i="2"/>
  <c r="P60" i="2" s="1"/>
  <c r="O60" i="2"/>
  <c r="O68" i="2" s="1"/>
  <c r="L103" i="2"/>
  <c r="O98" i="2" l="1"/>
  <c r="N99" i="2"/>
  <c r="N101" i="2" s="1"/>
  <c r="N39" i="2"/>
  <c r="O37" i="2"/>
  <c r="M103" i="2"/>
  <c r="O63" i="2"/>
  <c r="N64" i="2"/>
  <c r="N69" i="2" s="1"/>
  <c r="N72" i="2" s="1"/>
  <c r="N103" i="2" s="1"/>
  <c r="Q42" i="2"/>
  <c r="P45" i="2"/>
  <c r="Q45" i="2" s="1"/>
  <c r="P68" i="2"/>
  <c r="M34" i="2"/>
  <c r="M47" i="2" s="1"/>
  <c r="M49" i="2" s="1"/>
  <c r="N23" i="2"/>
  <c r="P63" i="2" l="1"/>
  <c r="P64" i="2" s="1"/>
  <c r="O64" i="2"/>
  <c r="O69" i="2" s="1"/>
  <c r="O23" i="2"/>
  <c r="N34" i="2"/>
  <c r="N47" i="2" s="1"/>
  <c r="N49" i="2" s="1"/>
  <c r="O39" i="2"/>
  <c r="P37" i="2"/>
  <c r="Q68" i="2"/>
  <c r="O99" i="2"/>
  <c r="O101" i="2" s="1"/>
  <c r="P98" i="2"/>
  <c r="Q98" i="2" l="1"/>
  <c r="P99" i="2"/>
  <c r="Q37" i="2"/>
  <c r="P39" i="2"/>
  <c r="Q39" i="2" s="1"/>
  <c r="O34" i="2"/>
  <c r="O47" i="2" s="1"/>
  <c r="O49" i="2" s="1"/>
  <c r="P23" i="2"/>
  <c r="P69" i="2"/>
  <c r="O72" i="2"/>
  <c r="O103" i="2" s="1"/>
  <c r="Q69" i="2" l="1"/>
  <c r="P72" i="2"/>
  <c r="Q99" i="2"/>
  <c r="P101" i="2"/>
  <c r="Q101" i="2" s="1"/>
  <c r="Q23" i="2"/>
  <c r="P34" i="2"/>
  <c r="Q34" i="2" l="1"/>
  <c r="P47" i="2"/>
  <c r="P103" i="2"/>
  <c r="Q72" i="2"/>
  <c r="P107" i="2" l="1"/>
  <c r="Q103" i="2"/>
  <c r="Q47" i="2"/>
  <c r="P49" i="2"/>
  <c r="P106" i="2" l="1"/>
  <c r="P108" i="2" s="1"/>
  <c r="Q4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Derk</author>
  </authors>
  <commentList>
    <comment ref="H95" authorId="0" shapeId="0" xr:uid="{482B7684-4968-4C56-A6CD-5073D68ACEFD}">
      <text>
        <r>
          <rPr>
            <b/>
            <sz val="9"/>
            <color indexed="81"/>
            <rFont val="Tahoma"/>
            <family val="2"/>
          </rPr>
          <t>Derk:</t>
        </r>
        <r>
          <rPr>
            <sz val="9"/>
            <color indexed="81"/>
            <rFont val="Tahoma"/>
            <family val="2"/>
          </rPr>
          <t xml:space="preserve">
Z</t>
        </r>
      </text>
    </comment>
    <comment ref="I95" authorId="0" shapeId="0" xr:uid="{BF4C7595-05E9-4404-AF52-D0D2B02739F7}">
      <text>
        <r>
          <rPr>
            <b/>
            <sz val="9"/>
            <color indexed="81"/>
            <rFont val="Tahoma"/>
            <family val="2"/>
          </rPr>
          <t>Derk:</t>
        </r>
        <r>
          <rPr>
            <sz val="9"/>
            <color indexed="81"/>
            <rFont val="Tahoma"/>
            <family val="2"/>
          </rPr>
          <t xml:space="preserve">
Z</t>
        </r>
      </text>
    </comment>
    <comment ref="J95" authorId="0" shapeId="0" xr:uid="{EF3D3F5A-741B-41E9-B2A0-E369E05289DC}">
      <text>
        <r>
          <rPr>
            <b/>
            <sz val="9"/>
            <color indexed="81"/>
            <rFont val="Tahoma"/>
            <family val="2"/>
          </rPr>
          <t>Derk:</t>
        </r>
        <r>
          <rPr>
            <sz val="9"/>
            <color indexed="81"/>
            <rFont val="Tahoma"/>
            <family val="2"/>
          </rPr>
          <t xml:space="preserve">
Z</t>
        </r>
      </text>
    </comment>
    <comment ref="K95" authorId="0" shapeId="0" xr:uid="{F05A9922-B7E0-4ABE-B1F6-D37DAD56335C}">
      <text>
        <r>
          <rPr>
            <b/>
            <sz val="9"/>
            <color indexed="81"/>
            <rFont val="Tahoma"/>
            <family val="2"/>
          </rPr>
          <t>Derk:</t>
        </r>
        <r>
          <rPr>
            <sz val="9"/>
            <color indexed="81"/>
            <rFont val="Tahoma"/>
            <family val="2"/>
          </rPr>
          <t xml:space="preserve">
Z</t>
        </r>
      </text>
    </comment>
    <comment ref="L95" authorId="0" shapeId="0" xr:uid="{E852DE64-6046-4916-A9D1-D39B9A10F1DE}">
      <text>
        <r>
          <rPr>
            <b/>
            <sz val="9"/>
            <color indexed="81"/>
            <rFont val="Tahoma"/>
            <family val="2"/>
          </rPr>
          <t>Derk:</t>
        </r>
        <r>
          <rPr>
            <sz val="9"/>
            <color indexed="81"/>
            <rFont val="Tahoma"/>
            <family val="2"/>
          </rPr>
          <t xml:space="preserve">
Z</t>
        </r>
      </text>
    </comment>
    <comment ref="M95" authorId="0" shapeId="0" xr:uid="{3EF17699-A1F5-4B59-BC6D-8608B35851D3}">
      <text>
        <r>
          <rPr>
            <b/>
            <sz val="9"/>
            <color indexed="81"/>
            <rFont val="Tahoma"/>
            <family val="2"/>
          </rPr>
          <t>Derk:</t>
        </r>
        <r>
          <rPr>
            <sz val="9"/>
            <color indexed="81"/>
            <rFont val="Tahoma"/>
            <family val="2"/>
          </rPr>
          <t xml:space="preserve">
Z</t>
        </r>
      </text>
    </comment>
  </commentList>
</comments>
</file>

<file path=xl/sharedStrings.xml><?xml version="1.0" encoding="utf-8"?>
<sst xmlns="http://schemas.openxmlformats.org/spreadsheetml/2006/main" count="143" uniqueCount="113">
  <si>
    <t>Civic Member Pool Fees</t>
  </si>
  <si>
    <t>2020</t>
  </si>
  <si>
    <t>Full 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</si>
  <si>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</si>
  <si>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</si>
  <si>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</si>
  <si>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</si>
  <si>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</si>
  <si>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</si>
  <si>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</si>
  <si>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</si>
  <si>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</si>
  <si>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</si>
  <si>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</si>
  <si>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</si>
  <si>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</t>
  </si>
  <si>
    <t>CIVIC INCOME STATEMENT</t>
  </si>
  <si>
    <t>Civic Member Payments</t>
  </si>
  <si>
    <t>Rec Member Payments</t>
  </si>
  <si>
    <t>Annual Dues</t>
  </si>
  <si>
    <t>Total Civic Fees</t>
  </si>
  <si>
    <t>Income</t>
  </si>
  <si>
    <t>3000 - Civic Fees</t>
  </si>
  <si>
    <t>3003 - Non Member Voluntary</t>
  </si>
  <si>
    <t>3020 - Late Fees</t>
  </si>
  <si>
    <t>3030 - Interest Income</t>
  </si>
  <si>
    <t>Total Income</t>
  </si>
  <si>
    <t>Expenses</t>
  </si>
  <si>
    <t>Administration</t>
  </si>
  <si>
    <t>4010 - Insurance</t>
  </si>
  <si>
    <t>4020 - Management Fees</t>
  </si>
  <si>
    <t>4030 - Legal Fees</t>
  </si>
  <si>
    <t>4031 - Legal Exp. - Reimbursement</t>
  </si>
  <si>
    <t>4032 - Office Supplies (HOA)</t>
  </si>
  <si>
    <t>4040 - Office &amp; Admin (CMA)</t>
  </si>
  <si>
    <t>4085 - Website</t>
  </si>
  <si>
    <t>4130 - Tax Audit &amp; License</t>
  </si>
  <si>
    <t>4409 - Home of Month</t>
  </si>
  <si>
    <t>4415 - Meeting Expense</t>
  </si>
  <si>
    <t>4433 - Association Events</t>
  </si>
  <si>
    <t>4801 - Signs &amp; Banners</t>
  </si>
  <si>
    <t>Total Administration</t>
  </si>
  <si>
    <t>Grounds &amp; Landscaping</t>
  </si>
  <si>
    <t>5030 - Grounds Contract</t>
  </si>
  <si>
    <t>5040 - Grounds Improvement</t>
  </si>
  <si>
    <t>Total Grounds &amp; Landscaping</t>
  </si>
  <si>
    <t>Utilities</t>
  </si>
  <si>
    <t>8000 Electric</t>
  </si>
  <si>
    <t>8020 - Water &amp; Sewer</t>
  </si>
  <si>
    <t>8050 - Phone</t>
  </si>
  <si>
    <t>Total Utilities</t>
  </si>
  <si>
    <t>TOTAL EXPENSES</t>
  </si>
  <si>
    <t>NET INCOME</t>
  </si>
  <si>
    <t>REC INCOME STATEMENT</t>
  </si>
  <si>
    <t>Rec Pool Members</t>
  </si>
  <si>
    <t>Rec Member Pool Fees</t>
  </si>
  <si>
    <t>Civic Pool Members</t>
  </si>
  <si>
    <t>Outside Pool Members</t>
  </si>
  <si>
    <t>Outside Member Pool Fees</t>
  </si>
  <si>
    <t>3001 - Rec Member Pool Fees</t>
  </si>
  <si>
    <t>3002 - Civic Member Pool Fees</t>
  </si>
  <si>
    <t>3005 - Outside Member Pool Fees</t>
  </si>
  <si>
    <t>3260 - Pool Keys</t>
  </si>
  <si>
    <t>3421 - Swim Team Income</t>
  </si>
  <si>
    <t>Administrating</t>
  </si>
  <si>
    <t>4430 - Events (Memorial Day Party)</t>
  </si>
  <si>
    <t>4500 - Small Equip (movie projector)</t>
  </si>
  <si>
    <t>Recreation</t>
  </si>
  <si>
    <t>6000 - Pool Contact</t>
  </si>
  <si>
    <t>6005 - Pool Supplies</t>
  </si>
  <si>
    <t>6010 - Pool Permit</t>
  </si>
  <si>
    <t>6015 - Pool Repairs</t>
  </si>
  <si>
    <t>6016 - Pool Area Maintenance</t>
  </si>
  <si>
    <t>6029 - Pool &amp; Bathhouse Cleaning</t>
  </si>
  <si>
    <t>6030 - Pool Furniture</t>
  </si>
  <si>
    <t>6033 - Pool Equipment (spare motor)</t>
  </si>
  <si>
    <t>6039 - Pool Committee (Parties)</t>
  </si>
  <si>
    <t>8047 - Internet Security</t>
  </si>
  <si>
    <t>Civic Income</t>
  </si>
  <si>
    <t>Rec Loss</t>
  </si>
  <si>
    <t>Consolidated Net Income</t>
  </si>
  <si>
    <t>Voluntary Civic Fees</t>
  </si>
  <si>
    <t>Civic Members Fees</t>
  </si>
  <si>
    <t>Rec Member Fees</t>
  </si>
  <si>
    <t>Extra Pool Keys</t>
  </si>
  <si>
    <t>x</t>
  </si>
  <si>
    <t>Pool Contract with Swim Atlanta</t>
  </si>
  <si>
    <t>Spare Pool Motor</t>
  </si>
  <si>
    <t>Pool Furniture</t>
  </si>
  <si>
    <t>Pool Parties (Memorial Day &amp; Other)</t>
  </si>
  <si>
    <t>Pool Repairs</t>
  </si>
  <si>
    <t>Pool Other</t>
  </si>
  <si>
    <t>Insurance</t>
  </si>
  <si>
    <t>CMA Management Fees</t>
  </si>
  <si>
    <t>Legal Fees</t>
  </si>
  <si>
    <t>Office &amp; Admin (CMA)</t>
  </si>
  <si>
    <t>Other Admin Fees</t>
  </si>
  <si>
    <t>Electric</t>
  </si>
  <si>
    <t>Water &amp; Sewer</t>
  </si>
  <si>
    <t>Internet Security</t>
  </si>
  <si>
    <t>Phone</t>
  </si>
  <si>
    <t>Net Income/(Expense)</t>
  </si>
  <si>
    <t>Total Expenses</t>
  </si>
  <si>
    <t>Number</t>
  </si>
  <si>
    <t>Fees</t>
  </si>
  <si>
    <t>&gt;  TOTAL REVENUE</t>
  </si>
  <si>
    <t>&gt;  Pool Expense</t>
  </si>
  <si>
    <t>&gt; Administrative Expense</t>
  </si>
  <si>
    <t>&gt; Utility Expense</t>
  </si>
  <si>
    <t>&gt; Grounds &amp; Landscaping</t>
  </si>
  <si>
    <t>2021 Budget Summary</t>
  </si>
  <si>
    <t>&lt; linked to P&amp;L above</t>
  </si>
  <si>
    <t>&lt;  see detail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</si>
</sst>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3" formatCode="_(* #,##0.00_);_(* \(#,##0.00\);_(* &quot;-&quot;??_);_(@_)"/>
    <numFmt numFmtId="168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0"/>
      <color theme="1"/>
      <name val="Times New Roman"/>
      <family val="1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i/>
      <sz val="20"/>
      <color theme="1"/>
      <name val="Times New Roman"/>
      <family val="1"/>
    </font>
    <font>
      <u val="singleAccounting"/>
      <sz val="20"/>
      <color theme="1"/>
      <name val="Times New Roman"/>
      <family val="1"/>
    </font>
    <font>
      <sz val="2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14" fontId="2" fillId="0" borderId="0" xfId="0" quotePrefix="1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2" xfId="0" applyFont="1" applyBorder="1"/>
    <xf numFmtId="0" fontId="6" fillId="2" borderId="0" xfId="0" applyFont="1" applyFill="1"/>
    <xf numFmtId="168" fontId="0" fillId="0" borderId="0" xfId="1" applyNumberFormat="1" applyFont="1"/>
    <xf numFmtId="168" fontId="2" fillId="0" borderId="2" xfId="1" applyNumberFormat="1" applyFont="1" applyBorder="1"/>
    <xf numFmtId="0" fontId="6" fillId="0" borderId="0" xfId="0" applyFont="1"/>
    <xf numFmtId="168" fontId="0" fillId="0" borderId="0" xfId="1" applyNumberFormat="1" applyFont="1" applyBorder="1"/>
    <xf numFmtId="0" fontId="2" fillId="0" borderId="0" xfId="0" applyFont="1"/>
    <xf numFmtId="168" fontId="0" fillId="3" borderId="3" xfId="1" applyNumberFormat="1" applyFont="1" applyFill="1" applyBorder="1"/>
    <xf numFmtId="0" fontId="7" fillId="0" borderId="0" xfId="0" applyFont="1"/>
    <xf numFmtId="168" fontId="0" fillId="3" borderId="0" xfId="1" applyNumberFormat="1" applyFont="1" applyFill="1"/>
    <xf numFmtId="168" fontId="0" fillId="3" borderId="0" xfId="1" applyNumberFormat="1" applyFont="1" applyFill="1" applyBorder="1"/>
    <xf numFmtId="168" fontId="0" fillId="0" borderId="0" xfId="1" applyNumberFormat="1" applyFont="1" applyFill="1"/>
    <xf numFmtId="168" fontId="0" fillId="0" borderId="4" xfId="1" applyNumberFormat="1" applyFont="1" applyBorder="1"/>
    <xf numFmtId="0" fontId="0" fillId="3" borderId="0" xfId="0" applyFill="1"/>
    <xf numFmtId="168" fontId="2" fillId="3" borderId="2" xfId="1" applyNumberFormat="1" applyFont="1" applyFill="1" applyBorder="1"/>
    <xf numFmtId="168" fontId="1" fillId="0" borderId="0" xfId="1" applyNumberFormat="1" applyFont="1"/>
    <xf numFmtId="168" fontId="0" fillId="0" borderId="5" xfId="1" applyNumberFormat="1" applyFont="1" applyBorder="1"/>
    <xf numFmtId="168" fontId="0" fillId="0" borderId="6" xfId="1" applyNumberFormat="1" applyFont="1" applyBorder="1"/>
    <xf numFmtId="0" fontId="0" fillId="0" borderId="7" xfId="0" applyBorder="1"/>
    <xf numFmtId="168" fontId="0" fillId="0" borderId="7" xfId="1" applyNumberFormat="1" applyFont="1" applyBorder="1"/>
    <xf numFmtId="0" fontId="2" fillId="3" borderId="0" xfId="0" applyFont="1" applyFill="1"/>
    <xf numFmtId="168" fontId="0" fillId="0" borderId="0" xfId="1" applyNumberFormat="1" applyFont="1" applyFill="1" applyBorder="1"/>
    <xf numFmtId="0" fontId="8" fillId="0" borderId="0" xfId="0" applyFont="1"/>
    <xf numFmtId="0" fontId="9" fillId="0" borderId="0" xfId="0" applyFont="1"/>
    <xf numFmtId="0" fontId="10" fillId="3" borderId="0" xfId="0" applyFont="1" applyFill="1" applyAlignment="1">
      <alignment horizontal="right"/>
    </xf>
    <xf numFmtId="0" fontId="0" fillId="4" borderId="0" xfId="0" applyFill="1"/>
    <xf numFmtId="168" fontId="0" fillId="4" borderId="0" xfId="1" applyNumberFormat="1" applyFont="1" applyFill="1"/>
    <xf numFmtId="168" fontId="2" fillId="4" borderId="2" xfId="1" applyNumberFormat="1" applyFont="1" applyFill="1" applyBorder="1"/>
    <xf numFmtId="168" fontId="2" fillId="3" borderId="6" xfId="1" applyNumberFormat="1" applyFont="1" applyFill="1" applyBorder="1"/>
    <xf numFmtId="0" fontId="2" fillId="0" borderId="8" xfId="0" applyFont="1" applyBorder="1"/>
    <xf numFmtId="0" fontId="11" fillId="0" borderId="0" xfId="0" applyFont="1"/>
    <xf numFmtId="0" fontId="12" fillId="0" borderId="0" xfId="0" applyFont="1" applyAlignment="1">
      <alignment horizontal="right"/>
    </xf>
    <xf numFmtId="168" fontId="12" fillId="0" borderId="0" xfId="0" applyNumberFormat="1" applyFont="1"/>
    <xf numFmtId="168" fontId="12" fillId="0" borderId="3" xfId="0" applyNumberFormat="1" applyFont="1" applyBorder="1"/>
    <xf numFmtId="168" fontId="4" fillId="0" borderId="0" xfId="1" applyNumberFormat="1" applyFont="1"/>
    <xf numFmtId="168" fontId="5" fillId="0" borderId="0" xfId="1" applyNumberFormat="1" applyFont="1"/>
    <xf numFmtId="168" fontId="0" fillId="0" borderId="0" xfId="0" applyNumberFormat="1"/>
    <xf numFmtId="168" fontId="5" fillId="0" borderId="0" xfId="1" applyNumberFormat="1" applyFont="1" applyAlignment="1">
      <alignment horizontal="center"/>
    </xf>
    <xf numFmtId="5" fontId="5" fillId="0" borderId="0" xfId="1" applyNumberFormat="1" applyFont="1"/>
    <xf numFmtId="0" fontId="5" fillId="0" borderId="0" xfId="0" applyFont="1" applyFill="1"/>
    <xf numFmtId="0" fontId="15" fillId="0" borderId="0" xfId="0" applyFont="1"/>
    <xf numFmtId="168" fontId="15" fillId="0" borderId="4" xfId="1" applyNumberFormat="1" applyFont="1" applyBorder="1"/>
    <xf numFmtId="0" fontId="16" fillId="0" borderId="0" xfId="0" applyFont="1"/>
    <xf numFmtId="168" fontId="15" fillId="0" borderId="5" xfId="1" applyNumberFormat="1" applyFont="1" applyBorder="1"/>
    <xf numFmtId="168" fontId="15" fillId="0" borderId="6" xfId="1" applyNumberFormat="1" applyFont="1" applyBorder="1"/>
    <xf numFmtId="0" fontId="17" fillId="0" borderId="0" xfId="0" applyFont="1"/>
    <xf numFmtId="0" fontId="18" fillId="0" borderId="10" xfId="0" applyFont="1" applyBorder="1"/>
    <xf numFmtId="0" fontId="5" fillId="0" borderId="4" xfId="0" applyFont="1" applyBorder="1"/>
    <xf numFmtId="168" fontId="5" fillId="0" borderId="11" xfId="1" applyNumberFormat="1" applyFont="1" applyBorder="1"/>
    <xf numFmtId="0" fontId="18" fillId="0" borderId="12" xfId="0" applyFont="1" applyBorder="1"/>
    <xf numFmtId="0" fontId="5" fillId="0" borderId="0" xfId="0" applyFont="1" applyBorder="1"/>
    <xf numFmtId="168" fontId="5" fillId="0" borderId="13" xfId="1" applyNumberFormat="1" applyFont="1" applyBorder="1"/>
    <xf numFmtId="0" fontId="18" fillId="0" borderId="14" xfId="0" applyFont="1" applyBorder="1"/>
    <xf numFmtId="0" fontId="5" fillId="0" borderId="9" xfId="0" applyFont="1" applyBorder="1"/>
    <xf numFmtId="168" fontId="5" fillId="0" borderId="15" xfId="1" applyNumberFormat="1" applyFont="1" applyBorder="1"/>
    <xf numFmtId="168" fontId="15" fillId="0" borderId="0" xfId="1" applyNumberFormat="1" applyFont="1" applyBorder="1"/>
    <xf numFmtId="168" fontId="19" fillId="0" borderId="0" xfId="1" applyNumberFormat="1" applyFont="1" applyAlignment="1">
      <alignment horizontal="center"/>
    </xf>
    <xf numFmtId="5" fontId="15" fillId="0" borderId="4" xfId="1" applyNumberFormat="1" applyFont="1" applyBorder="1"/>
    <xf numFmtId="0" fontId="15" fillId="0" borderId="0" xfId="0" applyFont="1" applyAlignment="1">
      <alignment horizontal="left"/>
    </xf>
    <xf numFmtId="168" fontId="20" fillId="3" borderId="0" xfId="1" applyNumberFormat="1" applyFont="1" applyFill="1"/>
    <xf numFmtId="0" fontId="6" fillId="3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2228850</xdr:colOff>
      <xdr:row>1</xdr:row>
      <xdr:rowOff>104775</xdr:rowOff>
    </xdr:from>
    <xdr:to>
      <xdr:col>3</xdr:col>
      <xdr:colOff>590550</xdr:colOff>
      <xdr:row>5</xdr:row>
      <xdr:rowOff>285750</xdr:rowOff>
    </xdr:to>
    <xdr:pic>
      <xdr:nvPicPr>
        <xdr:cNvPr id="4" name="Picture 3" descr="Parkwood Commons">
          <a:extLst>
            <a:ext uri="{FF2B5EF4-FFF2-40B4-BE49-F238E27FC236}">
              <a16:creationId xmlns:a16="http://schemas.microsoft.com/office/drawing/2014/main" id="{E5A0D269-FA71-4D09-86C5-364735EE2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295275"/>
          <a:ext cx="28575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116FF-1AA9-4DFC-8FA9-5C239E794769}">
  <sheetPr>
    <pageSetUpPr fitToPage="1"/>
  </sheetPr>
  <dimension ref="A2:J61"/>
  <sheetViews>
    <sheetView tabSelected="1" workbookViewId="0">
      <selection activeCell="T8" sqref="T8"/>
    </sheetView>
  </sheetViews>
  <sheetFormatPr defaultRowHeight="15" x14ac:dyDescent="0.25"/>
  <cols>
    <col min="1" max="1" width="46.28515625" customWidth="1"/>
    <col min="2" max="2" width="4.42578125" customWidth="1"/>
    <col min="3" max="3" width="16.7109375" style="12" customWidth="1"/>
    <col min="4" max="4" width="9.140625" style="12"/>
    <col min="5" max="5" width="15.28515625" style="12" bestFit="1" customWidth="1"/>
    <col min="6" max="6" width="3.7109375" style="12" customWidth="1"/>
    <col min="7" max="7" width="20.42578125" style="12" bestFit="1" customWidth="1"/>
  </cols>
  <sheetData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ht="24.95" customHeight="1" x14ac:dyDescent="0.25">
      <c r="A6" s="1"/>
      <c r="B6" s="1"/>
      <c r="C6" s="1"/>
      <c r="D6" s="1"/>
      <c r="E6" s="1"/>
      <c r="F6" s="1"/>
      <c r="G6" s="1"/>
    </row>
    <row r="8" spans="1:7" ht="35.25" x14ac:dyDescent="0.5">
      <c r="A8" s="2" t="s">
        <v>110</v>
      </c>
      <c r="B8" s="2"/>
      <c r="C8" s="2"/>
      <c r="D8" s="2"/>
      <c r="E8" s="2"/>
      <c r="F8" s="2"/>
      <c r="G8" s="2"/>
    </row>
    <row r="9" spans="1:7" x14ac:dyDescent="0.25">
      <c r="A9" s="3"/>
      <c r="B9" s="3"/>
      <c r="C9" s="44"/>
      <c r="D9" s="44"/>
      <c r="E9" s="44"/>
      <c r="F9" s="44"/>
      <c r="G9" s="44"/>
    </row>
    <row r="10" spans="1:7" ht="28.5" x14ac:dyDescent="0.55000000000000004">
      <c r="A10" s="3"/>
      <c r="B10" s="3"/>
      <c r="C10" s="66" t="s">
        <v>103</v>
      </c>
      <c r="D10" s="66"/>
      <c r="E10" s="66" t="s">
        <v>104</v>
      </c>
      <c r="F10" s="44"/>
      <c r="G10" s="44"/>
    </row>
    <row r="11" spans="1:7" ht="26.25" x14ac:dyDescent="0.4">
      <c r="A11" s="4" t="s">
        <v>82</v>
      </c>
      <c r="B11" s="4"/>
      <c r="C11" s="45">
        <f>+'2021 Budget'!P6</f>
        <v>175</v>
      </c>
      <c r="D11" s="47" t="s">
        <v>85</v>
      </c>
      <c r="E11" s="45">
        <v>150</v>
      </c>
      <c r="F11" s="45"/>
      <c r="G11" s="48">
        <f>+C11*E11</f>
        <v>26250</v>
      </c>
    </row>
    <row r="12" spans="1:7" ht="26.25" x14ac:dyDescent="0.4">
      <c r="A12" s="4" t="s">
        <v>83</v>
      </c>
      <c r="B12" s="4"/>
      <c r="C12" s="45">
        <f>+'2021 Budget'!P7</f>
        <v>36</v>
      </c>
      <c r="D12" s="47" t="s">
        <v>85</v>
      </c>
      <c r="E12" s="45">
        <v>350</v>
      </c>
      <c r="F12" s="45"/>
      <c r="G12" s="45">
        <f t="shared" ref="G12:G15" si="0">+C12*E12</f>
        <v>12600</v>
      </c>
    </row>
    <row r="13" spans="1:7" ht="26.25" x14ac:dyDescent="0.4">
      <c r="A13" s="4" t="s">
        <v>0</v>
      </c>
      <c r="B13" s="4"/>
      <c r="C13" s="45">
        <f>+'2021 Budget'!P58</f>
        <v>41</v>
      </c>
      <c r="D13" s="47" t="s">
        <v>85</v>
      </c>
      <c r="E13" s="45">
        <v>300</v>
      </c>
      <c r="F13" s="45"/>
      <c r="G13" s="45">
        <f t="shared" si="0"/>
        <v>12300</v>
      </c>
    </row>
    <row r="14" spans="1:7" ht="26.25" x14ac:dyDescent="0.4">
      <c r="A14" s="4" t="s">
        <v>58</v>
      </c>
      <c r="B14" s="4"/>
      <c r="C14" s="45">
        <f>+'2021 Budget'!P62</f>
        <v>32</v>
      </c>
      <c r="D14" s="47" t="s">
        <v>85</v>
      </c>
      <c r="E14" s="45">
        <v>485</v>
      </c>
      <c r="F14" s="45"/>
      <c r="G14" s="45">
        <f t="shared" si="0"/>
        <v>15520</v>
      </c>
    </row>
    <row r="15" spans="1:7" ht="26.25" x14ac:dyDescent="0.4">
      <c r="A15" s="4" t="s">
        <v>81</v>
      </c>
      <c r="B15" s="4"/>
      <c r="C15" s="45">
        <v>20</v>
      </c>
      <c r="D15" s="47" t="s">
        <v>85</v>
      </c>
      <c r="E15" s="45">
        <v>150</v>
      </c>
      <c r="F15" s="45"/>
      <c r="G15" s="45">
        <f t="shared" si="0"/>
        <v>3000</v>
      </c>
    </row>
    <row r="16" spans="1:7" ht="26.25" x14ac:dyDescent="0.4">
      <c r="A16" s="4" t="s">
        <v>84</v>
      </c>
      <c r="B16" s="4"/>
      <c r="C16" s="45"/>
      <c r="D16" s="45"/>
      <c r="E16" s="45"/>
      <c r="F16" s="45"/>
      <c r="G16" s="45">
        <v>300</v>
      </c>
    </row>
    <row r="17" spans="1:10" ht="26.25" x14ac:dyDescent="0.4">
      <c r="A17" s="68" t="s">
        <v>105</v>
      </c>
      <c r="B17" s="4"/>
      <c r="C17" s="45"/>
      <c r="D17" s="45"/>
      <c r="E17" s="45"/>
      <c r="F17" s="45"/>
      <c r="G17" s="67">
        <f>SUM(G11:G16)</f>
        <v>69970</v>
      </c>
    </row>
    <row r="18" spans="1:10" ht="26.25" x14ac:dyDescent="0.4">
      <c r="A18" s="4"/>
      <c r="B18" s="4"/>
      <c r="C18" s="45"/>
      <c r="D18" s="45"/>
      <c r="E18" s="45"/>
      <c r="F18" s="45"/>
      <c r="G18" s="45"/>
    </row>
    <row r="19" spans="1:10" ht="26.25" x14ac:dyDescent="0.4">
      <c r="A19" s="4"/>
      <c r="B19" s="4"/>
      <c r="C19" s="45"/>
      <c r="D19" s="45"/>
      <c r="E19" s="45"/>
      <c r="F19" s="45"/>
      <c r="G19" s="45"/>
    </row>
    <row r="20" spans="1:10" ht="26.25" x14ac:dyDescent="0.4">
      <c r="A20" s="4" t="s">
        <v>86</v>
      </c>
      <c r="B20" s="4"/>
      <c r="C20" s="45"/>
      <c r="D20" s="45"/>
      <c r="E20" s="45"/>
      <c r="F20" s="45"/>
      <c r="G20" s="45">
        <f>+'2021 Budget'!P83</f>
        <v>22500</v>
      </c>
    </row>
    <row r="21" spans="1:10" ht="26.25" x14ac:dyDescent="0.4">
      <c r="A21" s="4" t="s">
        <v>87</v>
      </c>
      <c r="B21" s="4"/>
      <c r="C21" s="45"/>
      <c r="D21" s="45"/>
      <c r="E21" s="45"/>
      <c r="F21" s="45"/>
      <c r="G21" s="45">
        <f>+'2021 Budget'!P90</f>
        <v>4000</v>
      </c>
    </row>
    <row r="22" spans="1:10" ht="26.25" x14ac:dyDescent="0.4">
      <c r="A22" s="4" t="s">
        <v>88</v>
      </c>
      <c r="B22" s="4"/>
      <c r="C22" s="45"/>
      <c r="D22" s="45"/>
      <c r="E22" s="45"/>
      <c r="F22" s="45"/>
      <c r="G22" s="45">
        <f>+'2021 Budget'!P89</f>
        <v>1500</v>
      </c>
    </row>
    <row r="23" spans="1:10" ht="26.25" x14ac:dyDescent="0.4">
      <c r="A23" s="4" t="s">
        <v>90</v>
      </c>
      <c r="B23" s="4"/>
      <c r="C23" s="45"/>
      <c r="D23" s="45"/>
      <c r="E23" s="45"/>
      <c r="F23" s="45"/>
      <c r="G23" s="45">
        <f>+'2021 Budget'!P86</f>
        <v>1500</v>
      </c>
    </row>
    <row r="24" spans="1:10" ht="26.25" x14ac:dyDescent="0.4">
      <c r="A24" s="4" t="s">
        <v>91</v>
      </c>
      <c r="B24" s="4"/>
      <c r="C24" s="45"/>
      <c r="D24" s="45"/>
      <c r="E24" s="45"/>
      <c r="F24" s="45"/>
      <c r="G24" s="45">
        <f>+'2021 Budget'!P84+'2021 Budget'!P85+'2021 Budget'!P87</f>
        <v>1465</v>
      </c>
    </row>
    <row r="25" spans="1:10" ht="26.25" x14ac:dyDescent="0.4">
      <c r="A25" s="4" t="s">
        <v>89</v>
      </c>
      <c r="B25" s="4"/>
      <c r="C25" s="45"/>
      <c r="D25" s="45"/>
      <c r="E25" s="45"/>
      <c r="F25" s="45"/>
      <c r="G25" s="45">
        <f>+'2021 Budget'!P91</f>
        <v>900</v>
      </c>
    </row>
    <row r="26" spans="1:10" ht="26.25" x14ac:dyDescent="0.4">
      <c r="A26" s="68" t="s">
        <v>106</v>
      </c>
      <c r="B26" s="4"/>
      <c r="C26" s="45"/>
      <c r="D26" s="45"/>
      <c r="E26" s="45"/>
      <c r="F26" s="45"/>
      <c r="G26" s="51">
        <f>SUM(G20:G25)</f>
        <v>31865</v>
      </c>
    </row>
    <row r="27" spans="1:10" ht="26.25" x14ac:dyDescent="0.4">
      <c r="A27" s="4"/>
      <c r="B27" s="4"/>
      <c r="C27" s="45"/>
      <c r="D27" s="45"/>
      <c r="E27" s="45"/>
      <c r="F27" s="45"/>
      <c r="G27" s="45"/>
    </row>
    <row r="28" spans="1:10" ht="26.25" x14ac:dyDescent="0.4">
      <c r="A28" s="4" t="s">
        <v>93</v>
      </c>
      <c r="B28" s="4"/>
      <c r="C28" s="45"/>
      <c r="D28" s="45"/>
      <c r="E28" s="45"/>
      <c r="F28" s="45"/>
      <c r="G28" s="45">
        <v>7800</v>
      </c>
    </row>
    <row r="29" spans="1:10" ht="26.25" x14ac:dyDescent="0.4">
      <c r="A29" s="4" t="s">
        <v>92</v>
      </c>
      <c r="B29" s="4"/>
      <c r="C29" s="45"/>
      <c r="D29" s="45"/>
      <c r="E29" s="45"/>
      <c r="F29" s="45"/>
      <c r="G29" s="45">
        <f>3000+'2021 Budget'!P77</f>
        <v>4200</v>
      </c>
    </row>
    <row r="30" spans="1:10" ht="26.25" x14ac:dyDescent="0.4">
      <c r="A30" s="49" t="s">
        <v>94</v>
      </c>
      <c r="B30" s="4"/>
      <c r="C30" s="45"/>
      <c r="D30" s="45"/>
      <c r="E30" s="45"/>
      <c r="F30" s="45"/>
      <c r="G30" s="45">
        <v>2400</v>
      </c>
    </row>
    <row r="31" spans="1:10" ht="26.25" x14ac:dyDescent="0.4">
      <c r="A31" s="4" t="s">
        <v>96</v>
      </c>
      <c r="B31" s="4"/>
      <c r="C31" s="45"/>
      <c r="D31" s="45"/>
      <c r="E31" s="45"/>
      <c r="F31" s="45"/>
      <c r="G31" s="45">
        <f>+G55</f>
        <v>1850</v>
      </c>
      <c r="I31" s="70" t="s">
        <v>112</v>
      </c>
      <c r="J31" s="70"/>
    </row>
    <row r="32" spans="1:10" ht="26.25" x14ac:dyDescent="0.4">
      <c r="A32" s="4" t="s">
        <v>95</v>
      </c>
      <c r="B32" s="4"/>
      <c r="C32" s="45"/>
      <c r="D32" s="45"/>
      <c r="E32" s="45"/>
      <c r="F32" s="45"/>
      <c r="G32" s="45">
        <v>1200</v>
      </c>
    </row>
    <row r="33" spans="1:8" ht="26.25" x14ac:dyDescent="0.4">
      <c r="A33" s="50" t="s">
        <v>107</v>
      </c>
      <c r="B33" s="4"/>
      <c r="C33" s="45"/>
      <c r="D33" s="45"/>
      <c r="E33" s="45"/>
      <c r="F33" s="45"/>
      <c r="G33" s="51">
        <f>+G28+G29+G30+G31+G32</f>
        <v>17450</v>
      </c>
      <c r="H33" s="46">
        <f>+G33-'2021 Budget'!P34-'2021 Budget'!P80</f>
        <v>0</v>
      </c>
    </row>
    <row r="34" spans="1:8" ht="26.25" x14ac:dyDescent="0.4">
      <c r="A34" s="4"/>
      <c r="B34" s="4"/>
      <c r="C34" s="45"/>
      <c r="D34" s="45"/>
      <c r="E34" s="45"/>
      <c r="F34" s="45"/>
      <c r="G34" s="45"/>
    </row>
    <row r="35" spans="1:8" ht="27.75" x14ac:dyDescent="0.4">
      <c r="A35" s="52" t="s">
        <v>97</v>
      </c>
      <c r="B35" s="4"/>
      <c r="C35" s="45"/>
      <c r="D35" s="45"/>
      <c r="E35" s="45"/>
      <c r="F35" s="45"/>
      <c r="G35" s="45">
        <f>+'2021 Budget'!P42+'2021 Budget'!P95</f>
        <v>7320</v>
      </c>
    </row>
    <row r="36" spans="1:8" ht="27.75" x14ac:dyDescent="0.4">
      <c r="A36" s="52" t="s">
        <v>98</v>
      </c>
      <c r="B36" s="4"/>
      <c r="C36" s="45"/>
      <c r="D36" s="45"/>
      <c r="E36" s="45"/>
      <c r="F36" s="45"/>
      <c r="G36" s="45">
        <f>+'2021 Budget'!P43+'2021 Budget'!P96</f>
        <v>3800</v>
      </c>
    </row>
    <row r="37" spans="1:8" ht="27.75" x14ac:dyDescent="0.4">
      <c r="A37" s="52" t="s">
        <v>100</v>
      </c>
      <c r="B37" s="4"/>
      <c r="C37" s="45"/>
      <c r="D37" s="45"/>
      <c r="E37" s="45"/>
      <c r="F37" s="45"/>
      <c r="G37" s="45">
        <f>+'2021 Budget'!P98</f>
        <v>1140</v>
      </c>
    </row>
    <row r="38" spans="1:8" ht="27.75" x14ac:dyDescent="0.4">
      <c r="A38" s="52" t="s">
        <v>99</v>
      </c>
      <c r="B38" s="4"/>
      <c r="C38" s="45"/>
      <c r="D38" s="45"/>
      <c r="E38" s="45"/>
      <c r="F38" s="45"/>
      <c r="G38" s="45">
        <f>+'2021 Budget'!P97</f>
        <v>900</v>
      </c>
    </row>
    <row r="39" spans="1:8" ht="27.75" x14ac:dyDescent="0.4">
      <c r="A39" s="55" t="s">
        <v>108</v>
      </c>
      <c r="B39" s="4"/>
      <c r="C39" s="45"/>
      <c r="D39" s="45"/>
      <c r="E39" s="45"/>
      <c r="F39" s="45"/>
      <c r="G39" s="51">
        <f>SUM(G35:G38)</f>
        <v>13160</v>
      </c>
      <c r="H39" s="46">
        <f>+G39-'2021 Budget'!P45-'2021 Budget'!P99</f>
        <v>0</v>
      </c>
    </row>
    <row r="40" spans="1:8" ht="27.75" x14ac:dyDescent="0.4">
      <c r="A40" s="55"/>
      <c r="B40" s="4"/>
      <c r="C40" s="45"/>
      <c r="D40" s="45"/>
      <c r="E40" s="45"/>
      <c r="F40" s="45"/>
      <c r="G40" s="65"/>
      <c r="H40" s="46"/>
    </row>
    <row r="41" spans="1:8" ht="26.25" x14ac:dyDescent="0.4">
      <c r="A41" s="50" t="s">
        <v>109</v>
      </c>
      <c r="B41" s="4"/>
      <c r="C41" s="45"/>
      <c r="D41" s="45"/>
      <c r="E41" s="45"/>
      <c r="F41" s="45"/>
      <c r="G41" s="65">
        <f>+'2021 Budget'!P39</f>
        <v>7000</v>
      </c>
      <c r="H41" s="46"/>
    </row>
    <row r="42" spans="1:8" ht="26.25" x14ac:dyDescent="0.4">
      <c r="A42" s="4"/>
      <c r="B42" s="4"/>
      <c r="C42" s="45"/>
      <c r="D42" s="45"/>
      <c r="E42" s="45"/>
      <c r="F42" s="45"/>
      <c r="G42" s="45"/>
    </row>
    <row r="43" spans="1:8" ht="26.25" x14ac:dyDescent="0.4">
      <c r="A43" s="50" t="s">
        <v>102</v>
      </c>
      <c r="B43" s="4"/>
      <c r="C43" s="45"/>
      <c r="D43" s="45"/>
      <c r="E43" s="45"/>
      <c r="F43" s="45"/>
      <c r="G43" s="53">
        <f>+G26+G33+G39+G41</f>
        <v>69475</v>
      </c>
    </row>
    <row r="44" spans="1:8" ht="26.25" x14ac:dyDescent="0.4">
      <c r="A44" s="4"/>
      <c r="B44" s="4"/>
      <c r="C44" s="45"/>
      <c r="D44" s="45"/>
      <c r="E44" s="45"/>
      <c r="F44" s="45"/>
      <c r="G44" s="45"/>
    </row>
    <row r="45" spans="1:8" ht="27" thickBot="1" x14ac:dyDescent="0.45">
      <c r="A45" s="50" t="s">
        <v>101</v>
      </c>
      <c r="B45" s="4"/>
      <c r="C45" s="45"/>
      <c r="D45" s="45"/>
      <c r="E45" s="45"/>
      <c r="F45" s="45"/>
      <c r="G45" s="54">
        <f>+G17-G43</f>
        <v>495</v>
      </c>
      <c r="H45" s="46">
        <f>+G45-'2021 Budget'!P49-'2021 Budget'!P103</f>
        <v>0</v>
      </c>
    </row>
    <row r="46" spans="1:8" ht="27" thickTop="1" x14ac:dyDescent="0.4">
      <c r="A46" s="4"/>
      <c r="B46" s="4"/>
      <c r="C46" s="45"/>
      <c r="D46" s="45"/>
      <c r="E46" s="45"/>
      <c r="F46" s="45"/>
      <c r="G46" s="45"/>
    </row>
    <row r="47" spans="1:8" ht="26.25" x14ac:dyDescent="0.4">
      <c r="A47" s="4"/>
      <c r="B47" s="4"/>
      <c r="C47" s="45"/>
      <c r="D47" s="45"/>
      <c r="E47" s="45"/>
      <c r="F47" s="45"/>
      <c r="G47" s="45"/>
    </row>
    <row r="48" spans="1:8" ht="26.25" x14ac:dyDescent="0.4">
      <c r="A48" s="4"/>
      <c r="B48" s="4"/>
      <c r="C48" s="45"/>
      <c r="D48" s="45"/>
      <c r="E48" s="45"/>
      <c r="F48" s="45"/>
      <c r="G48" s="45"/>
    </row>
    <row r="49" spans="1:8" ht="26.25" x14ac:dyDescent="0.4">
      <c r="A49" s="56" t="s">
        <v>36</v>
      </c>
      <c r="B49" s="57"/>
      <c r="C49" s="58"/>
      <c r="D49" s="45"/>
      <c r="E49" s="45"/>
      <c r="F49" s="45"/>
      <c r="G49" s="45">
        <v>350</v>
      </c>
    </row>
    <row r="50" spans="1:8" ht="26.25" x14ac:dyDescent="0.4">
      <c r="A50" s="59" t="s">
        <v>37</v>
      </c>
      <c r="B50" s="60"/>
      <c r="C50" s="61"/>
      <c r="D50" s="45"/>
      <c r="E50" s="45"/>
      <c r="F50" s="45"/>
      <c r="G50" s="45">
        <v>600</v>
      </c>
    </row>
    <row r="51" spans="1:8" ht="26.25" x14ac:dyDescent="0.4">
      <c r="A51" s="59" t="s">
        <v>38</v>
      </c>
      <c r="B51" s="60"/>
      <c r="C51" s="61"/>
      <c r="D51" s="45"/>
      <c r="E51" s="45"/>
      <c r="F51" s="45"/>
      <c r="G51" s="45">
        <v>0</v>
      </c>
    </row>
    <row r="52" spans="1:8" ht="26.25" x14ac:dyDescent="0.4">
      <c r="A52" s="59" t="s">
        <v>39</v>
      </c>
      <c r="B52" s="60"/>
      <c r="C52" s="61"/>
      <c r="D52" s="45"/>
      <c r="E52" s="45"/>
      <c r="F52" s="45"/>
      <c r="G52" s="45">
        <v>200</v>
      </c>
    </row>
    <row r="53" spans="1:8" ht="26.25" x14ac:dyDescent="0.4">
      <c r="A53" s="59" t="s">
        <v>40</v>
      </c>
      <c r="B53" s="60"/>
      <c r="C53" s="61"/>
      <c r="D53" s="45"/>
      <c r="E53" s="45"/>
      <c r="F53" s="45"/>
      <c r="G53" s="45">
        <v>300</v>
      </c>
    </row>
    <row r="54" spans="1:8" ht="26.25" x14ac:dyDescent="0.4">
      <c r="A54" s="62" t="s">
        <v>65</v>
      </c>
      <c r="B54" s="63"/>
      <c r="C54" s="64"/>
      <c r="D54" s="45"/>
      <c r="E54" s="45"/>
      <c r="F54" s="45"/>
      <c r="G54" s="45">
        <f>+'2021 Budget'!P78</f>
        <v>400</v>
      </c>
    </row>
    <row r="55" spans="1:8" ht="26.25" x14ac:dyDescent="0.4">
      <c r="A55" s="4" t="s">
        <v>96</v>
      </c>
      <c r="B55" s="4"/>
      <c r="C55" s="45"/>
      <c r="D55" s="45"/>
      <c r="E55" s="45"/>
      <c r="F55" s="45"/>
      <c r="G55" s="69">
        <f>SUM(G49:G54)</f>
        <v>1850</v>
      </c>
      <c r="H55" t="s">
        <v>111</v>
      </c>
    </row>
    <row r="56" spans="1:8" ht="26.25" x14ac:dyDescent="0.4">
      <c r="A56" s="4"/>
      <c r="B56" s="4"/>
      <c r="C56" s="45"/>
      <c r="D56" s="45"/>
      <c r="E56" s="45"/>
      <c r="F56" s="45"/>
      <c r="G56" s="45"/>
    </row>
    <row r="57" spans="1:8" ht="26.25" x14ac:dyDescent="0.4">
      <c r="A57" s="4"/>
      <c r="B57" s="4"/>
      <c r="C57" s="45"/>
      <c r="D57" s="45"/>
      <c r="E57" s="45"/>
      <c r="F57" s="45"/>
      <c r="G57" s="45"/>
    </row>
    <row r="58" spans="1:8" ht="26.25" x14ac:dyDescent="0.4">
      <c r="A58" s="4"/>
      <c r="B58" s="4"/>
      <c r="C58" s="45"/>
      <c r="D58" s="45"/>
      <c r="E58" s="45"/>
      <c r="F58" s="45"/>
      <c r="G58" s="45"/>
    </row>
    <row r="59" spans="1:8" ht="26.25" x14ac:dyDescent="0.4">
      <c r="A59" s="4"/>
      <c r="B59" s="4"/>
      <c r="C59" s="45"/>
      <c r="D59" s="45"/>
      <c r="E59" s="45"/>
      <c r="F59" s="45"/>
      <c r="G59" s="45"/>
    </row>
    <row r="60" spans="1:8" ht="26.25" x14ac:dyDescent="0.4">
      <c r="A60" s="4"/>
      <c r="B60" s="4"/>
      <c r="C60" s="45"/>
      <c r="D60" s="45"/>
      <c r="E60" s="45"/>
      <c r="F60" s="45"/>
      <c r="G60" s="45"/>
    </row>
    <row r="61" spans="1:8" ht="26.25" x14ac:dyDescent="0.4">
      <c r="A61" s="4"/>
      <c r="B61" s="4"/>
      <c r="C61" s="45"/>
      <c r="D61" s="45"/>
      <c r="E61" s="45"/>
      <c r="F61" s="45"/>
      <c r="G61" s="45"/>
    </row>
  </sheetData>
  <sortState xmlns:xlrd2="http://schemas.microsoft.com/office/spreadsheetml/2017/richdata2" ref="A28:G32">
    <sortCondition descending="1" ref="G28:G32"/>
  </sortState>
  <mergeCells count="2">
    <mergeCell ref="A2:G6"/>
    <mergeCell ref="A8:G8"/>
  </mergeCells>
  <printOptions horizontalCentered="1"/>
  <pageMargins left="0.7" right="0.7" top="0.25" bottom="0.75" header="0" footer="0"/>
  <pageSetup scale="64" orientation="portrait" r:id="rId1"/>
  <headerFooter>
    <oddFooter>&amp;L&amp;D&amp;R&amp;Z
&amp;F
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FE65E-D88D-4841-8E86-FD2936263BA2}">
  <sheetPr>
    <pageSetUpPr fitToPage="1"/>
  </sheetPr>
  <dimension ref="A1:AA10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X108" sqref="X108"/>
    </sheetView>
  </sheetViews>
  <sheetFormatPr defaultRowHeight="15" x14ac:dyDescent="0.25"/>
  <cols>
    <col min="1" max="1" width="37.42578125" customWidth="1"/>
    <col min="3" max="3" width="4.5703125" customWidth="1"/>
    <col min="4" max="5" width="9" bestFit="1" customWidth="1"/>
    <col min="6" max="6" width="10.140625" bestFit="1" customWidth="1"/>
    <col min="7" max="9" width="9.140625" bestFit="1" customWidth="1"/>
    <col min="10" max="15" width="9" bestFit="1" customWidth="1"/>
    <col min="16" max="16" width="11.7109375" bestFit="1" customWidth="1"/>
    <col min="17" max="17" width="9.140625" style="16"/>
  </cols>
  <sheetData>
    <row r="1" spans="1:27" s="5" customFormat="1" x14ac:dyDescent="0.25">
      <c r="B1" s="6" t="s">
        <v>1</v>
      </c>
      <c r="D1" s="5">
        <v>2021</v>
      </c>
      <c r="E1" s="5">
        <f>+D1</f>
        <v>2021</v>
      </c>
      <c r="F1" s="5">
        <f t="shared" ref="F1:O1" si="0">+E1</f>
        <v>2021</v>
      </c>
      <c r="G1" s="5">
        <f t="shared" si="0"/>
        <v>2021</v>
      </c>
      <c r="H1" s="5">
        <f t="shared" si="0"/>
        <v>2021</v>
      </c>
      <c r="I1" s="5">
        <f t="shared" si="0"/>
        <v>2021</v>
      </c>
      <c r="J1" s="5">
        <f t="shared" si="0"/>
        <v>2021</v>
      </c>
      <c r="K1" s="5">
        <f t="shared" si="0"/>
        <v>2021</v>
      </c>
      <c r="L1" s="5">
        <f t="shared" si="0"/>
        <v>2021</v>
      </c>
      <c r="M1" s="5">
        <f t="shared" si="0"/>
        <v>2021</v>
      </c>
      <c r="N1" s="5">
        <f t="shared" si="0"/>
        <v>2021</v>
      </c>
      <c r="O1" s="5">
        <f t="shared" si="0"/>
        <v>2021</v>
      </c>
      <c r="P1" s="5">
        <v>2020</v>
      </c>
      <c r="Q1" s="7"/>
    </row>
    <row r="2" spans="1:27" s="5" customFormat="1" x14ac:dyDescent="0.25">
      <c r="B2" s="8" t="s">
        <v>2</v>
      </c>
      <c r="C2" s="8"/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2</v>
      </c>
      <c r="Q2" s="9" t="s">
        <v>15</v>
      </c>
    </row>
    <row r="3" spans="1:27" x14ac:dyDescent="0.25">
      <c r="Q3" s="10"/>
    </row>
    <row r="4" spans="1:27" x14ac:dyDescent="0.25">
      <c r="A4" s="11" t="s">
        <v>16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Q4" s="13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x14ac:dyDescent="0.25">
      <c r="A5" s="1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5"/>
      <c r="Q5" s="13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x14ac:dyDescent="0.25">
      <c r="A6" t="s">
        <v>17</v>
      </c>
      <c r="D6" s="12">
        <v>0</v>
      </c>
      <c r="E6" s="12">
        <v>0</v>
      </c>
      <c r="F6" s="12">
        <v>100</v>
      </c>
      <c r="G6" s="12">
        <v>40</v>
      </c>
      <c r="H6" s="12">
        <v>25</v>
      </c>
      <c r="I6" s="12">
        <v>10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5">
        <f>SUM(D6:O6)</f>
        <v>175</v>
      </c>
      <c r="Q6" s="13"/>
      <c r="R6" s="12"/>
      <c r="T6" s="12"/>
      <c r="U6" s="12"/>
      <c r="V6" s="12"/>
      <c r="W6" s="12"/>
      <c r="X6" s="12"/>
      <c r="Y6" s="12"/>
      <c r="Z6" s="12"/>
      <c r="AA6" s="12"/>
    </row>
    <row r="7" spans="1:27" x14ac:dyDescent="0.25">
      <c r="A7" t="s">
        <v>18</v>
      </c>
      <c r="D7" s="12">
        <v>3</v>
      </c>
      <c r="E7" s="12">
        <v>3</v>
      </c>
      <c r="F7" s="12">
        <v>10</v>
      </c>
      <c r="G7" s="12">
        <v>10</v>
      </c>
      <c r="H7" s="12">
        <v>10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5">
        <f>SUM(D7:O7)</f>
        <v>36</v>
      </c>
      <c r="Q7" s="13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x14ac:dyDescent="0.25">
      <c r="A8" t="s">
        <v>19</v>
      </c>
      <c r="D8" s="12">
        <v>150</v>
      </c>
      <c r="E8" s="12">
        <v>150</v>
      </c>
      <c r="F8" s="12">
        <v>150</v>
      </c>
      <c r="G8" s="12">
        <v>150</v>
      </c>
      <c r="H8" s="12">
        <v>150</v>
      </c>
      <c r="I8" s="12">
        <v>150</v>
      </c>
      <c r="J8" s="12">
        <v>150</v>
      </c>
      <c r="K8" s="12">
        <v>150</v>
      </c>
      <c r="L8" s="12">
        <v>150</v>
      </c>
      <c r="M8" s="12">
        <v>150</v>
      </c>
      <c r="N8" s="12">
        <v>150</v>
      </c>
      <c r="O8" s="12">
        <v>150</v>
      </c>
      <c r="P8" s="15">
        <v>150</v>
      </c>
      <c r="Q8" s="13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15.75" thickBot="1" x14ac:dyDescent="0.3">
      <c r="A9" s="16" t="s">
        <v>20</v>
      </c>
      <c r="D9" s="17">
        <f t="shared" ref="D9:P9" si="1">(D6+D7)*D8</f>
        <v>450</v>
      </c>
      <c r="E9" s="17">
        <f t="shared" si="1"/>
        <v>450</v>
      </c>
      <c r="F9" s="17">
        <f t="shared" si="1"/>
        <v>16500</v>
      </c>
      <c r="G9" s="17">
        <f t="shared" si="1"/>
        <v>7500</v>
      </c>
      <c r="H9" s="17">
        <f t="shared" si="1"/>
        <v>5250</v>
      </c>
      <c r="I9" s="17">
        <f t="shared" si="1"/>
        <v>1500</v>
      </c>
      <c r="J9" s="17">
        <f t="shared" si="1"/>
        <v>0</v>
      </c>
      <c r="K9" s="17">
        <f t="shared" si="1"/>
        <v>0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7">
        <f t="shared" si="1"/>
        <v>0</v>
      </c>
      <c r="P9" s="17">
        <f t="shared" si="1"/>
        <v>31650</v>
      </c>
      <c r="Q9" s="13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5.75" thickTop="1" x14ac:dyDescent="0.25">
      <c r="A10" s="1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5"/>
      <c r="Q10" s="13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5"/>
      <c r="Q11" s="13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5.75" x14ac:dyDescent="0.25">
      <c r="A12" s="18" t="s">
        <v>21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5"/>
      <c r="Q12" s="13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x14ac:dyDescent="0.25">
      <c r="A13" t="s">
        <v>22</v>
      </c>
      <c r="B13" s="12">
        <v>28643</v>
      </c>
      <c r="C13" s="12"/>
      <c r="D13" s="19">
        <f t="shared" ref="D13:P13" si="2">+D9</f>
        <v>450</v>
      </c>
      <c r="E13" s="19">
        <f t="shared" si="2"/>
        <v>450</v>
      </c>
      <c r="F13" s="19">
        <f t="shared" si="2"/>
        <v>16500</v>
      </c>
      <c r="G13" s="19">
        <f t="shared" si="2"/>
        <v>7500</v>
      </c>
      <c r="H13" s="19">
        <f t="shared" si="2"/>
        <v>5250</v>
      </c>
      <c r="I13" s="19">
        <f t="shared" si="2"/>
        <v>1500</v>
      </c>
      <c r="J13" s="19">
        <f t="shared" si="2"/>
        <v>0</v>
      </c>
      <c r="K13" s="19">
        <f t="shared" si="2"/>
        <v>0</v>
      </c>
      <c r="L13" s="19">
        <f t="shared" si="2"/>
        <v>0</v>
      </c>
      <c r="M13" s="19">
        <f t="shared" si="2"/>
        <v>0</v>
      </c>
      <c r="N13" s="19">
        <f t="shared" si="2"/>
        <v>0</v>
      </c>
      <c r="O13" s="19">
        <f t="shared" si="2"/>
        <v>0</v>
      </c>
      <c r="P13" s="20">
        <f t="shared" si="2"/>
        <v>31650</v>
      </c>
      <c r="Q13" s="13">
        <f>+P13-B13</f>
        <v>3007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x14ac:dyDescent="0.25">
      <c r="A14" t="s">
        <v>23</v>
      </c>
      <c r="B14" s="21">
        <v>2000</v>
      </c>
      <c r="C14" s="12"/>
      <c r="D14" s="12">
        <v>0</v>
      </c>
      <c r="E14" s="12">
        <v>0</v>
      </c>
      <c r="F14" s="12">
        <v>750</v>
      </c>
      <c r="G14" s="12">
        <v>750</v>
      </c>
      <c r="H14" s="12">
        <v>750</v>
      </c>
      <c r="I14" s="12">
        <v>750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5">
        <f>SUM(D14:O14)</f>
        <v>3000</v>
      </c>
      <c r="Q14" s="13">
        <f>+P14-B14</f>
        <v>1000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x14ac:dyDescent="0.25">
      <c r="A15" t="s">
        <v>24</v>
      </c>
      <c r="B15" s="21">
        <v>165</v>
      </c>
      <c r="C15" s="12"/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5">
        <f t="shared" ref="P15:P16" si="3">SUM(D15:O15)</f>
        <v>0</v>
      </c>
      <c r="Q15" s="13">
        <f t="shared" ref="Q15:Q17" si="4">+P15-B15</f>
        <v>-165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x14ac:dyDescent="0.25">
      <c r="A16" t="s">
        <v>25</v>
      </c>
      <c r="B16" s="12">
        <f>507.62+19.28</f>
        <v>526.9</v>
      </c>
      <c r="C16" s="12"/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5">
        <f t="shared" si="3"/>
        <v>0</v>
      </c>
      <c r="Q16" s="13">
        <f t="shared" si="4"/>
        <v>-526.9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5.75" x14ac:dyDescent="0.25">
      <c r="A17" s="18" t="s">
        <v>26</v>
      </c>
      <c r="B17" s="22">
        <f t="shared" ref="B17:P17" si="5">SUM(B13:B16)</f>
        <v>31334.9</v>
      </c>
      <c r="C17" s="12"/>
      <c r="D17" s="22">
        <f t="shared" si="5"/>
        <v>450</v>
      </c>
      <c r="E17" s="22">
        <f t="shared" si="5"/>
        <v>450</v>
      </c>
      <c r="F17" s="22">
        <f t="shared" si="5"/>
        <v>17250</v>
      </c>
      <c r="G17" s="22">
        <f t="shared" si="5"/>
        <v>8250</v>
      </c>
      <c r="H17" s="22">
        <f t="shared" si="5"/>
        <v>6000</v>
      </c>
      <c r="I17" s="22">
        <f t="shared" si="5"/>
        <v>2250</v>
      </c>
      <c r="J17" s="22">
        <f t="shared" si="5"/>
        <v>0</v>
      </c>
      <c r="K17" s="22">
        <f t="shared" si="5"/>
        <v>0</v>
      </c>
      <c r="L17" s="22">
        <f t="shared" si="5"/>
        <v>0</v>
      </c>
      <c r="M17" s="22">
        <f t="shared" si="5"/>
        <v>0</v>
      </c>
      <c r="N17" s="22">
        <f t="shared" si="5"/>
        <v>0</v>
      </c>
      <c r="O17" s="22">
        <f t="shared" si="5"/>
        <v>0</v>
      </c>
      <c r="P17" s="22">
        <f t="shared" si="5"/>
        <v>34650</v>
      </c>
      <c r="Q17" s="13">
        <f t="shared" si="4"/>
        <v>3315.0999999999985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5"/>
      <c r="Q18" s="13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5.75" x14ac:dyDescent="0.25">
      <c r="A19" s="18" t="s">
        <v>27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5"/>
      <c r="Q19" s="13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5"/>
      <c r="Q20" s="13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5.75" x14ac:dyDescent="0.25">
      <c r="A21" s="18" t="s">
        <v>28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5"/>
      <c r="Q21" s="13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x14ac:dyDescent="0.25">
      <c r="A22" t="s">
        <v>29</v>
      </c>
      <c r="B22" s="12">
        <v>2574.0300000000002</v>
      </c>
      <c r="C22" s="12"/>
      <c r="D22" s="12"/>
      <c r="E22" s="12"/>
      <c r="F22" s="12"/>
      <c r="G22" s="12"/>
      <c r="H22" s="12"/>
      <c r="I22" s="12"/>
      <c r="J22" s="12"/>
      <c r="K22" s="12">
        <v>3000</v>
      </c>
      <c r="L22" s="12"/>
      <c r="M22" s="12"/>
      <c r="N22" s="12"/>
      <c r="O22" s="12"/>
      <c r="P22" s="15">
        <f t="shared" ref="P22:P33" si="6">SUM(D22:O22)</f>
        <v>3000</v>
      </c>
      <c r="Q22" s="13">
        <f t="shared" ref="Q22:Q34" si="7">+P22-B22</f>
        <v>425.9699999999998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x14ac:dyDescent="0.25">
      <c r="A23" t="s">
        <v>30</v>
      </c>
      <c r="B23" s="12">
        <v>7150</v>
      </c>
      <c r="C23" s="12"/>
      <c r="D23" s="21">
        <f>650</f>
        <v>650</v>
      </c>
      <c r="E23" s="12">
        <f>+D23</f>
        <v>650</v>
      </c>
      <c r="F23" s="12">
        <f t="shared" ref="F23:O24" si="8">+E23</f>
        <v>650</v>
      </c>
      <c r="G23" s="12">
        <f t="shared" si="8"/>
        <v>650</v>
      </c>
      <c r="H23" s="12">
        <f t="shared" si="8"/>
        <v>650</v>
      </c>
      <c r="I23" s="12">
        <f t="shared" si="8"/>
        <v>650</v>
      </c>
      <c r="J23" s="12">
        <f t="shared" si="8"/>
        <v>650</v>
      </c>
      <c r="K23" s="12">
        <f t="shared" si="8"/>
        <v>650</v>
      </c>
      <c r="L23" s="12">
        <f t="shared" si="8"/>
        <v>650</v>
      </c>
      <c r="M23" s="12">
        <f t="shared" si="8"/>
        <v>650</v>
      </c>
      <c r="N23" s="12">
        <f t="shared" si="8"/>
        <v>650</v>
      </c>
      <c r="O23" s="12">
        <f t="shared" si="8"/>
        <v>650</v>
      </c>
      <c r="P23" s="15">
        <f t="shared" si="6"/>
        <v>7800</v>
      </c>
      <c r="Q23" s="13">
        <f t="shared" si="7"/>
        <v>650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x14ac:dyDescent="0.25">
      <c r="A24" s="23" t="s">
        <v>31</v>
      </c>
      <c r="B24" s="19">
        <v>4724.05</v>
      </c>
      <c r="C24" s="12"/>
      <c r="D24" s="12">
        <v>200</v>
      </c>
      <c r="E24" s="12">
        <f>+D24</f>
        <v>200</v>
      </c>
      <c r="F24" s="12">
        <f t="shared" si="8"/>
        <v>200</v>
      </c>
      <c r="G24" s="12">
        <f t="shared" si="8"/>
        <v>200</v>
      </c>
      <c r="H24" s="12">
        <f t="shared" si="8"/>
        <v>200</v>
      </c>
      <c r="I24" s="12">
        <f t="shared" si="8"/>
        <v>200</v>
      </c>
      <c r="J24" s="12">
        <f t="shared" si="8"/>
        <v>200</v>
      </c>
      <c r="K24" s="12">
        <f t="shared" si="8"/>
        <v>200</v>
      </c>
      <c r="L24" s="12">
        <f t="shared" si="8"/>
        <v>200</v>
      </c>
      <c r="M24" s="12">
        <f t="shared" si="8"/>
        <v>200</v>
      </c>
      <c r="N24" s="12">
        <f t="shared" si="8"/>
        <v>200</v>
      </c>
      <c r="O24" s="12">
        <f t="shared" si="8"/>
        <v>200</v>
      </c>
      <c r="P24" s="20">
        <f t="shared" si="6"/>
        <v>2400</v>
      </c>
      <c r="Q24" s="24">
        <f>+P24-B24-B25</f>
        <v>2149.8599999999997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x14ac:dyDescent="0.25">
      <c r="A25" s="23" t="s">
        <v>32</v>
      </c>
      <c r="B25" s="19">
        <v>-4473.91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5"/>
      <c r="Q25" s="13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x14ac:dyDescent="0.25">
      <c r="A26" t="s">
        <v>33</v>
      </c>
      <c r="B26" s="12">
        <v>0</v>
      </c>
      <c r="C26" s="12"/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5">
        <f t="shared" si="6"/>
        <v>0</v>
      </c>
      <c r="Q26" s="13">
        <f t="shared" si="7"/>
        <v>0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x14ac:dyDescent="0.25">
      <c r="A27" t="s">
        <v>34</v>
      </c>
      <c r="B27" s="12">
        <v>1100.1600000000001</v>
      </c>
      <c r="C27" s="12"/>
      <c r="D27" s="12">
        <v>100</v>
      </c>
      <c r="E27" s="25">
        <f>+D27</f>
        <v>100</v>
      </c>
      <c r="F27" s="25">
        <f t="shared" ref="F27:O27" si="9">+E27</f>
        <v>100</v>
      </c>
      <c r="G27" s="25">
        <f t="shared" si="9"/>
        <v>100</v>
      </c>
      <c r="H27" s="25">
        <f t="shared" si="9"/>
        <v>100</v>
      </c>
      <c r="I27" s="25">
        <f t="shared" si="9"/>
        <v>100</v>
      </c>
      <c r="J27" s="25">
        <f t="shared" si="9"/>
        <v>100</v>
      </c>
      <c r="K27" s="25">
        <f t="shared" si="9"/>
        <v>100</v>
      </c>
      <c r="L27" s="25">
        <f t="shared" si="9"/>
        <v>100</v>
      </c>
      <c r="M27" s="25">
        <f t="shared" si="9"/>
        <v>100</v>
      </c>
      <c r="N27" s="25">
        <f t="shared" si="9"/>
        <v>100</v>
      </c>
      <c r="O27" s="25">
        <f t="shared" si="9"/>
        <v>100</v>
      </c>
      <c r="P27" s="15">
        <f t="shared" si="6"/>
        <v>1200</v>
      </c>
      <c r="Q27" s="13">
        <f t="shared" si="7"/>
        <v>99.839999999999918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x14ac:dyDescent="0.25">
      <c r="A28" t="s">
        <v>35</v>
      </c>
      <c r="B28" s="12">
        <v>0</v>
      </c>
      <c r="C28" s="12"/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5">
        <f t="shared" si="6"/>
        <v>0</v>
      </c>
      <c r="Q28" s="13">
        <f t="shared" si="7"/>
        <v>0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x14ac:dyDescent="0.25">
      <c r="A29" t="s">
        <v>36</v>
      </c>
      <c r="B29" s="12">
        <v>315</v>
      </c>
      <c r="C29" s="12"/>
      <c r="D29" s="12">
        <v>0</v>
      </c>
      <c r="E29" s="12">
        <v>350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5">
        <f t="shared" si="6"/>
        <v>350</v>
      </c>
      <c r="Q29" s="13">
        <f t="shared" si="7"/>
        <v>35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x14ac:dyDescent="0.25">
      <c r="A30" t="s">
        <v>37</v>
      </c>
      <c r="B30" s="12">
        <v>45</v>
      </c>
      <c r="C30" s="12"/>
      <c r="D30" s="12">
        <v>50</v>
      </c>
      <c r="E30" s="25">
        <f>+D30</f>
        <v>50</v>
      </c>
      <c r="F30" s="25">
        <f t="shared" ref="F30:O30" si="10">+E30</f>
        <v>50</v>
      </c>
      <c r="G30" s="25">
        <f t="shared" si="10"/>
        <v>50</v>
      </c>
      <c r="H30" s="25">
        <f t="shared" si="10"/>
        <v>50</v>
      </c>
      <c r="I30" s="25">
        <f t="shared" si="10"/>
        <v>50</v>
      </c>
      <c r="J30" s="25">
        <f t="shared" si="10"/>
        <v>50</v>
      </c>
      <c r="K30" s="25">
        <f t="shared" si="10"/>
        <v>50</v>
      </c>
      <c r="L30" s="25">
        <f t="shared" si="10"/>
        <v>50</v>
      </c>
      <c r="M30" s="25">
        <f t="shared" si="10"/>
        <v>50</v>
      </c>
      <c r="N30" s="25">
        <f t="shared" si="10"/>
        <v>50</v>
      </c>
      <c r="O30" s="25">
        <f t="shared" si="10"/>
        <v>50</v>
      </c>
      <c r="P30" s="15">
        <f t="shared" si="6"/>
        <v>600</v>
      </c>
      <c r="Q30" s="13">
        <f t="shared" si="7"/>
        <v>555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x14ac:dyDescent="0.25">
      <c r="A31" t="s">
        <v>38</v>
      </c>
      <c r="B31" s="12">
        <v>74.989999999999995</v>
      </c>
      <c r="C31" s="12"/>
      <c r="D31" s="12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15">
        <f t="shared" si="6"/>
        <v>0</v>
      </c>
      <c r="Q31" s="13">
        <f t="shared" si="7"/>
        <v>-74.989999999999995</v>
      </c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x14ac:dyDescent="0.25">
      <c r="A32" t="s">
        <v>39</v>
      </c>
      <c r="B32" s="12">
        <v>400</v>
      </c>
      <c r="C32" s="12"/>
      <c r="D32" s="12"/>
      <c r="E32" s="25"/>
      <c r="F32" s="25"/>
      <c r="G32" s="25">
        <v>100</v>
      </c>
      <c r="H32" s="25"/>
      <c r="I32" s="25"/>
      <c r="J32" s="25"/>
      <c r="K32" s="25"/>
      <c r="L32" s="25"/>
      <c r="M32" s="25">
        <v>100</v>
      </c>
      <c r="N32" s="25"/>
      <c r="O32" s="25"/>
      <c r="P32" s="15">
        <f t="shared" si="6"/>
        <v>200</v>
      </c>
      <c r="Q32" s="13">
        <f t="shared" si="7"/>
        <v>-200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x14ac:dyDescent="0.25">
      <c r="A33" t="s">
        <v>40</v>
      </c>
      <c r="B33" s="12">
        <v>0</v>
      </c>
      <c r="C33" s="12"/>
      <c r="D33" s="12">
        <v>0</v>
      </c>
      <c r="E33" s="12">
        <v>0</v>
      </c>
      <c r="F33" s="12">
        <v>0</v>
      </c>
      <c r="G33" s="12">
        <v>150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150</v>
      </c>
      <c r="N33" s="12">
        <v>0</v>
      </c>
      <c r="O33" s="12">
        <v>0</v>
      </c>
      <c r="P33" s="15">
        <f t="shared" si="6"/>
        <v>300</v>
      </c>
      <c r="Q33" s="13">
        <f t="shared" si="7"/>
        <v>300</v>
      </c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5.75" x14ac:dyDescent="0.25">
      <c r="A34" s="18" t="s">
        <v>41</v>
      </c>
      <c r="B34" s="22">
        <f>SUM(B22:B33)</f>
        <v>11909.320000000002</v>
      </c>
      <c r="C34" s="12"/>
      <c r="D34" s="22">
        <f t="shared" ref="D34:P34" si="11">SUM(D22:D33)</f>
        <v>1000</v>
      </c>
      <c r="E34" s="22">
        <f t="shared" si="11"/>
        <v>1350</v>
      </c>
      <c r="F34" s="22">
        <f t="shared" si="11"/>
        <v>1000</v>
      </c>
      <c r="G34" s="22">
        <f t="shared" si="11"/>
        <v>1250</v>
      </c>
      <c r="H34" s="22">
        <f t="shared" si="11"/>
        <v>1000</v>
      </c>
      <c r="I34" s="22">
        <f t="shared" si="11"/>
        <v>1000</v>
      </c>
      <c r="J34" s="22">
        <f t="shared" si="11"/>
        <v>1000</v>
      </c>
      <c r="K34" s="22">
        <f t="shared" si="11"/>
        <v>4000</v>
      </c>
      <c r="L34" s="22">
        <f t="shared" si="11"/>
        <v>1000</v>
      </c>
      <c r="M34" s="22">
        <f t="shared" si="11"/>
        <v>1250</v>
      </c>
      <c r="N34" s="22">
        <f t="shared" si="11"/>
        <v>1000</v>
      </c>
      <c r="O34" s="22">
        <f t="shared" si="11"/>
        <v>1000</v>
      </c>
      <c r="P34" s="22">
        <f t="shared" si="11"/>
        <v>15850</v>
      </c>
      <c r="Q34" s="13">
        <f t="shared" si="7"/>
        <v>3940.6799999999985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5"/>
      <c r="Q35" s="13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5.75" x14ac:dyDescent="0.25">
      <c r="A36" s="18" t="s">
        <v>42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5"/>
      <c r="Q36" s="13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x14ac:dyDescent="0.25">
      <c r="A37" t="s">
        <v>43</v>
      </c>
      <c r="B37" s="12">
        <v>4915.57</v>
      </c>
      <c r="C37" s="12"/>
      <c r="D37" s="12">
        <v>450</v>
      </c>
      <c r="E37" s="12">
        <f>+D37</f>
        <v>450</v>
      </c>
      <c r="F37" s="12">
        <f t="shared" ref="F37:O37" si="12">+E37</f>
        <v>450</v>
      </c>
      <c r="G37" s="12">
        <f t="shared" si="12"/>
        <v>450</v>
      </c>
      <c r="H37" s="12">
        <f t="shared" si="12"/>
        <v>450</v>
      </c>
      <c r="I37" s="12">
        <f t="shared" si="12"/>
        <v>450</v>
      </c>
      <c r="J37" s="12">
        <f t="shared" si="12"/>
        <v>450</v>
      </c>
      <c r="K37" s="12">
        <f t="shared" si="12"/>
        <v>450</v>
      </c>
      <c r="L37" s="12">
        <f t="shared" si="12"/>
        <v>450</v>
      </c>
      <c r="M37" s="12">
        <f t="shared" si="12"/>
        <v>450</v>
      </c>
      <c r="N37" s="12">
        <f t="shared" si="12"/>
        <v>450</v>
      </c>
      <c r="O37" s="12">
        <f t="shared" si="12"/>
        <v>450</v>
      </c>
      <c r="P37" s="15">
        <f t="shared" ref="P37:P38" si="13">SUM(D37:O37)</f>
        <v>5400</v>
      </c>
      <c r="Q37" s="13">
        <f t="shared" ref="Q37:Q39" si="14">+P37-B37</f>
        <v>484.43000000000029</v>
      </c>
      <c r="R37" s="12"/>
      <c r="S37" s="12">
        <f>+B37/11</f>
        <v>446.86999999999995</v>
      </c>
      <c r="T37" s="12"/>
      <c r="U37" s="12"/>
      <c r="V37" s="12"/>
      <c r="W37" s="12"/>
      <c r="X37" s="12"/>
      <c r="Y37" s="12"/>
      <c r="Z37" s="12"/>
      <c r="AA37" s="12"/>
    </row>
    <row r="38" spans="1:27" x14ac:dyDescent="0.25">
      <c r="A38" t="s">
        <v>44</v>
      </c>
      <c r="B38" s="12">
        <v>1278</v>
      </c>
      <c r="C38" s="12"/>
      <c r="D38" s="12">
        <v>0</v>
      </c>
      <c r="E38" s="12">
        <v>400</v>
      </c>
      <c r="F38" s="12">
        <v>0</v>
      </c>
      <c r="G38" s="12">
        <v>0</v>
      </c>
      <c r="H38" s="12">
        <v>400</v>
      </c>
      <c r="I38" s="12">
        <v>0</v>
      </c>
      <c r="J38" s="12">
        <v>0</v>
      </c>
      <c r="K38" s="12">
        <v>400</v>
      </c>
      <c r="L38" s="12">
        <v>0</v>
      </c>
      <c r="M38" s="12">
        <v>0</v>
      </c>
      <c r="N38" s="12">
        <v>400</v>
      </c>
      <c r="O38" s="12">
        <v>0</v>
      </c>
      <c r="P38" s="15">
        <f t="shared" si="13"/>
        <v>1600</v>
      </c>
      <c r="Q38" s="13">
        <f t="shared" si="14"/>
        <v>322</v>
      </c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5.75" x14ac:dyDescent="0.25">
      <c r="A39" s="18" t="s">
        <v>45</v>
      </c>
      <c r="B39" s="22">
        <f t="shared" ref="B39" si="15">SUM(B37:B38)</f>
        <v>6193.57</v>
      </c>
      <c r="C39" s="12"/>
      <c r="D39" s="22">
        <f t="shared" ref="D39:P39" si="16">SUM(D37:D38)</f>
        <v>450</v>
      </c>
      <c r="E39" s="22">
        <f t="shared" si="16"/>
        <v>850</v>
      </c>
      <c r="F39" s="22">
        <f t="shared" si="16"/>
        <v>450</v>
      </c>
      <c r="G39" s="22">
        <f t="shared" si="16"/>
        <v>450</v>
      </c>
      <c r="H39" s="22">
        <f t="shared" si="16"/>
        <v>850</v>
      </c>
      <c r="I39" s="22">
        <f t="shared" si="16"/>
        <v>450</v>
      </c>
      <c r="J39" s="22">
        <f t="shared" si="16"/>
        <v>450</v>
      </c>
      <c r="K39" s="22">
        <f t="shared" si="16"/>
        <v>850</v>
      </c>
      <c r="L39" s="22">
        <f t="shared" si="16"/>
        <v>450</v>
      </c>
      <c r="M39" s="22">
        <f t="shared" si="16"/>
        <v>450</v>
      </c>
      <c r="N39" s="22">
        <f t="shared" si="16"/>
        <v>850</v>
      </c>
      <c r="O39" s="22">
        <f t="shared" si="16"/>
        <v>450</v>
      </c>
      <c r="P39" s="22">
        <f t="shared" si="16"/>
        <v>7000</v>
      </c>
      <c r="Q39" s="13">
        <f t="shared" si="14"/>
        <v>806.43000000000029</v>
      </c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5.75" x14ac:dyDescent="0.25">
      <c r="A40" s="1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5"/>
      <c r="Q40" s="13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5.75" x14ac:dyDescent="0.25">
      <c r="A41" s="18" t="s">
        <v>46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5"/>
      <c r="Q41" s="13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x14ac:dyDescent="0.25">
      <c r="A42" t="s">
        <v>47</v>
      </c>
      <c r="B42" s="12">
        <v>357.59</v>
      </c>
      <c r="C42" s="12"/>
      <c r="D42" s="12">
        <v>35</v>
      </c>
      <c r="E42" s="25">
        <f t="shared" ref="E42:O44" si="17">+D42</f>
        <v>35</v>
      </c>
      <c r="F42" s="25">
        <f t="shared" si="17"/>
        <v>35</v>
      </c>
      <c r="G42" s="25">
        <f t="shared" si="17"/>
        <v>35</v>
      </c>
      <c r="H42" s="25">
        <f t="shared" si="17"/>
        <v>35</v>
      </c>
      <c r="I42" s="25">
        <f t="shared" si="17"/>
        <v>35</v>
      </c>
      <c r="J42" s="25">
        <f t="shared" si="17"/>
        <v>35</v>
      </c>
      <c r="K42" s="25">
        <f t="shared" si="17"/>
        <v>35</v>
      </c>
      <c r="L42" s="25">
        <f t="shared" si="17"/>
        <v>35</v>
      </c>
      <c r="M42" s="25">
        <f t="shared" si="17"/>
        <v>35</v>
      </c>
      <c r="N42" s="25">
        <f t="shared" si="17"/>
        <v>35</v>
      </c>
      <c r="O42" s="25">
        <f t="shared" si="17"/>
        <v>35</v>
      </c>
      <c r="P42" s="15">
        <f t="shared" ref="P42:P44" si="18">SUM(D42:O42)</f>
        <v>420</v>
      </c>
      <c r="Q42" s="13">
        <f t="shared" ref="Q42:Q45" si="19">+P42-B42</f>
        <v>62.410000000000025</v>
      </c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x14ac:dyDescent="0.25">
      <c r="A43" t="s">
        <v>48</v>
      </c>
      <c r="B43" s="12">
        <v>4633.2</v>
      </c>
      <c r="C43" s="12"/>
      <c r="D43" s="12">
        <v>100</v>
      </c>
      <c r="E43" s="12">
        <f>+D43</f>
        <v>100</v>
      </c>
      <c r="F43" s="12">
        <f t="shared" si="17"/>
        <v>100</v>
      </c>
      <c r="G43" s="12">
        <f t="shared" si="17"/>
        <v>100</v>
      </c>
      <c r="H43" s="12">
        <f t="shared" si="17"/>
        <v>100</v>
      </c>
      <c r="I43" s="12">
        <f t="shared" si="17"/>
        <v>100</v>
      </c>
      <c r="J43" s="12">
        <f t="shared" si="17"/>
        <v>100</v>
      </c>
      <c r="K43" s="12">
        <f t="shared" si="17"/>
        <v>100</v>
      </c>
      <c r="L43" s="12">
        <f t="shared" si="17"/>
        <v>100</v>
      </c>
      <c r="M43" s="12">
        <f t="shared" si="17"/>
        <v>100</v>
      </c>
      <c r="N43" s="12">
        <f t="shared" si="17"/>
        <v>100</v>
      </c>
      <c r="O43" s="12">
        <f t="shared" si="17"/>
        <v>100</v>
      </c>
      <c r="P43" s="15">
        <f t="shared" si="18"/>
        <v>1200</v>
      </c>
      <c r="Q43" s="13">
        <f t="shared" si="19"/>
        <v>-3433.2</v>
      </c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5.75" x14ac:dyDescent="0.25">
      <c r="A44" s="18" t="s">
        <v>49</v>
      </c>
      <c r="B44" s="12">
        <f>937.88+94.55</f>
        <v>1032.43</v>
      </c>
      <c r="C44" s="12"/>
      <c r="D44" s="12">
        <v>0</v>
      </c>
      <c r="E44" s="12">
        <f>+D44</f>
        <v>0</v>
      </c>
      <c r="F44" s="12">
        <f t="shared" si="17"/>
        <v>0</v>
      </c>
      <c r="G44" s="12">
        <f t="shared" si="17"/>
        <v>0</v>
      </c>
      <c r="H44" s="12">
        <f t="shared" si="17"/>
        <v>0</v>
      </c>
      <c r="I44" s="12">
        <f t="shared" si="17"/>
        <v>0</v>
      </c>
      <c r="J44" s="12">
        <f t="shared" si="17"/>
        <v>0</v>
      </c>
      <c r="K44" s="12">
        <f t="shared" si="17"/>
        <v>0</v>
      </c>
      <c r="L44" s="12">
        <f t="shared" si="17"/>
        <v>0</v>
      </c>
      <c r="M44" s="12">
        <f t="shared" si="17"/>
        <v>0</v>
      </c>
      <c r="N44" s="12">
        <f t="shared" si="17"/>
        <v>0</v>
      </c>
      <c r="O44" s="12">
        <f t="shared" si="17"/>
        <v>0</v>
      </c>
      <c r="P44" s="15">
        <f t="shared" si="18"/>
        <v>0</v>
      </c>
      <c r="Q44" s="13">
        <f t="shared" si="19"/>
        <v>-1032.43</v>
      </c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5.75" x14ac:dyDescent="0.25">
      <c r="A45" s="18" t="s">
        <v>50</v>
      </c>
      <c r="B45" s="22">
        <f>SUM(B42:B44)</f>
        <v>6023.22</v>
      </c>
      <c r="C45" s="12"/>
      <c r="D45" s="22">
        <f>SUM(D42:D44)</f>
        <v>135</v>
      </c>
      <c r="E45" s="22">
        <f t="shared" ref="E45:P45" si="20">SUM(E42:E44)</f>
        <v>135</v>
      </c>
      <c r="F45" s="22">
        <f t="shared" si="20"/>
        <v>135</v>
      </c>
      <c r="G45" s="22">
        <f t="shared" si="20"/>
        <v>135</v>
      </c>
      <c r="H45" s="22">
        <f t="shared" si="20"/>
        <v>135</v>
      </c>
      <c r="I45" s="22">
        <f t="shared" si="20"/>
        <v>135</v>
      </c>
      <c r="J45" s="22">
        <f t="shared" si="20"/>
        <v>135</v>
      </c>
      <c r="K45" s="22">
        <f t="shared" si="20"/>
        <v>135</v>
      </c>
      <c r="L45" s="22">
        <f t="shared" si="20"/>
        <v>135</v>
      </c>
      <c r="M45" s="22">
        <f t="shared" si="20"/>
        <v>135</v>
      </c>
      <c r="N45" s="22">
        <f t="shared" si="20"/>
        <v>135</v>
      </c>
      <c r="O45" s="22">
        <f t="shared" si="20"/>
        <v>135</v>
      </c>
      <c r="P45" s="22">
        <f t="shared" si="20"/>
        <v>1620</v>
      </c>
      <c r="Q45" s="13">
        <f t="shared" si="19"/>
        <v>-4403.22</v>
      </c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5.75" x14ac:dyDescent="0.25">
      <c r="A46" s="18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5"/>
      <c r="Q46" s="13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5.75" x14ac:dyDescent="0.25">
      <c r="A47" s="18" t="s">
        <v>51</v>
      </c>
      <c r="B47" s="26">
        <f>+B34+B39+B45</f>
        <v>24126.11</v>
      </c>
      <c r="C47" s="12"/>
      <c r="D47" s="26">
        <f t="shared" ref="D47:P47" si="21">+D34+D39+D45</f>
        <v>1585</v>
      </c>
      <c r="E47" s="26">
        <f t="shared" si="21"/>
        <v>2335</v>
      </c>
      <c r="F47" s="26">
        <f t="shared" si="21"/>
        <v>1585</v>
      </c>
      <c r="G47" s="26">
        <f t="shared" si="21"/>
        <v>1835</v>
      </c>
      <c r="H47" s="26">
        <f t="shared" si="21"/>
        <v>1985</v>
      </c>
      <c r="I47" s="26">
        <f t="shared" si="21"/>
        <v>1585</v>
      </c>
      <c r="J47" s="26">
        <f t="shared" si="21"/>
        <v>1585</v>
      </c>
      <c r="K47" s="26">
        <f t="shared" si="21"/>
        <v>4985</v>
      </c>
      <c r="L47" s="26">
        <f t="shared" si="21"/>
        <v>1585</v>
      </c>
      <c r="M47" s="26">
        <f t="shared" si="21"/>
        <v>1835</v>
      </c>
      <c r="N47" s="26">
        <f t="shared" si="21"/>
        <v>1985</v>
      </c>
      <c r="O47" s="26">
        <f t="shared" si="21"/>
        <v>1585</v>
      </c>
      <c r="P47" s="26">
        <f t="shared" si="21"/>
        <v>24470</v>
      </c>
      <c r="Q47" s="13">
        <f>+P47-B47</f>
        <v>343.88999999999942</v>
      </c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5.75" x14ac:dyDescent="0.25">
      <c r="A48" s="1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3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6.5" thickBot="1" x14ac:dyDescent="0.3">
      <c r="A49" s="18" t="s">
        <v>52</v>
      </c>
      <c r="B49" s="27">
        <f>+B17-B47</f>
        <v>7208.7900000000009</v>
      </c>
      <c r="C49" s="12"/>
      <c r="D49" s="27">
        <f t="shared" ref="D49:P49" si="22">+D17-D47</f>
        <v>-1135</v>
      </c>
      <c r="E49" s="27">
        <f t="shared" si="22"/>
        <v>-1885</v>
      </c>
      <c r="F49" s="27">
        <f t="shared" si="22"/>
        <v>15665</v>
      </c>
      <c r="G49" s="27">
        <f t="shared" si="22"/>
        <v>6415</v>
      </c>
      <c r="H49" s="27">
        <f t="shared" si="22"/>
        <v>4015</v>
      </c>
      <c r="I49" s="27">
        <f t="shared" si="22"/>
        <v>665</v>
      </c>
      <c r="J49" s="27">
        <f t="shared" si="22"/>
        <v>-1585</v>
      </c>
      <c r="K49" s="27">
        <f t="shared" si="22"/>
        <v>-4985</v>
      </c>
      <c r="L49" s="27">
        <f t="shared" si="22"/>
        <v>-1585</v>
      </c>
      <c r="M49" s="27">
        <f t="shared" si="22"/>
        <v>-1835</v>
      </c>
      <c r="N49" s="27">
        <f t="shared" si="22"/>
        <v>-1985</v>
      </c>
      <c r="O49" s="27">
        <f t="shared" si="22"/>
        <v>-1585</v>
      </c>
      <c r="P49" s="27">
        <f t="shared" si="22"/>
        <v>10180</v>
      </c>
      <c r="Q49" s="13">
        <f>+P49-B49</f>
        <v>2971.2099999999991</v>
      </c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6.5" thickTop="1" thickBot="1" x14ac:dyDescent="0.3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5"/>
      <c r="Q50" s="13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5.75" thickTop="1" x14ac:dyDescent="0.25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13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x14ac:dyDescent="0.25">
      <c r="A52" s="11" t="s">
        <v>53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5"/>
      <c r="Q52" s="13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x14ac:dyDescent="0.25">
      <c r="A53" s="14"/>
      <c r="B53" s="12"/>
      <c r="C53" s="12"/>
      <c r="D53" s="12"/>
      <c r="O53" s="12"/>
      <c r="P53" s="15"/>
      <c r="Q53" s="10"/>
    </row>
    <row r="54" spans="1:27" x14ac:dyDescent="0.25">
      <c r="A54" s="30" t="s">
        <v>54</v>
      </c>
      <c r="D54" s="12">
        <f t="shared" ref="D54:O54" si="23">+D7</f>
        <v>3</v>
      </c>
      <c r="E54" s="12">
        <f t="shared" si="23"/>
        <v>3</v>
      </c>
      <c r="F54" s="12">
        <f t="shared" si="23"/>
        <v>10</v>
      </c>
      <c r="G54" s="12">
        <f t="shared" si="23"/>
        <v>10</v>
      </c>
      <c r="H54" s="12">
        <f t="shared" si="23"/>
        <v>10</v>
      </c>
      <c r="I54" s="12">
        <f t="shared" si="23"/>
        <v>0</v>
      </c>
      <c r="J54" s="12">
        <f t="shared" si="23"/>
        <v>0</v>
      </c>
      <c r="K54" s="12">
        <f t="shared" si="23"/>
        <v>0</v>
      </c>
      <c r="L54" s="12">
        <f t="shared" si="23"/>
        <v>0</v>
      </c>
      <c r="M54" s="12">
        <f t="shared" si="23"/>
        <v>0</v>
      </c>
      <c r="N54" s="12">
        <f t="shared" si="23"/>
        <v>0</v>
      </c>
      <c r="O54" s="12">
        <f t="shared" si="23"/>
        <v>0</v>
      </c>
      <c r="P54" s="15">
        <f>SUM(D54:O54)</f>
        <v>36</v>
      </c>
      <c r="Q54" s="10"/>
    </row>
    <row r="55" spans="1:27" x14ac:dyDescent="0.25">
      <c r="A55" t="s">
        <v>19</v>
      </c>
      <c r="D55" s="12">
        <v>200</v>
      </c>
      <c r="E55" s="12">
        <f>+D55</f>
        <v>200</v>
      </c>
      <c r="F55" s="12">
        <f t="shared" ref="F55" si="24">+E55</f>
        <v>200</v>
      </c>
      <c r="G55" s="12">
        <f>+F55</f>
        <v>200</v>
      </c>
      <c r="H55" s="12">
        <f t="shared" ref="H55:O55" si="25">+G55</f>
        <v>200</v>
      </c>
      <c r="I55" s="12">
        <f t="shared" si="25"/>
        <v>200</v>
      </c>
      <c r="J55" s="12">
        <f t="shared" si="25"/>
        <v>200</v>
      </c>
      <c r="K55" s="12">
        <f t="shared" si="25"/>
        <v>200</v>
      </c>
      <c r="L55" s="12">
        <f t="shared" si="25"/>
        <v>200</v>
      </c>
      <c r="M55" s="12">
        <f t="shared" si="25"/>
        <v>200</v>
      </c>
      <c r="N55" s="12">
        <f t="shared" si="25"/>
        <v>200</v>
      </c>
      <c r="O55" s="12">
        <f t="shared" si="25"/>
        <v>200</v>
      </c>
      <c r="P55" s="15">
        <f>+O55</f>
        <v>200</v>
      </c>
      <c r="Q55" s="10"/>
    </row>
    <row r="56" spans="1:27" ht="15.75" thickBot="1" x14ac:dyDescent="0.3">
      <c r="A56" s="16" t="s">
        <v>55</v>
      </c>
      <c r="D56" s="17">
        <f t="shared" ref="D56:P56" si="26">+D54*D55</f>
        <v>600</v>
      </c>
      <c r="E56" s="17">
        <f t="shared" si="26"/>
        <v>600</v>
      </c>
      <c r="F56" s="17">
        <f t="shared" si="26"/>
        <v>2000</v>
      </c>
      <c r="G56" s="17">
        <f t="shared" si="26"/>
        <v>2000</v>
      </c>
      <c r="H56" s="17">
        <f t="shared" si="26"/>
        <v>2000</v>
      </c>
      <c r="I56" s="17">
        <f t="shared" si="26"/>
        <v>0</v>
      </c>
      <c r="J56" s="17">
        <f t="shared" si="26"/>
        <v>0</v>
      </c>
      <c r="K56" s="17">
        <f t="shared" si="26"/>
        <v>0</v>
      </c>
      <c r="L56" s="17">
        <f t="shared" si="26"/>
        <v>0</v>
      </c>
      <c r="M56" s="17">
        <f t="shared" si="26"/>
        <v>0</v>
      </c>
      <c r="N56" s="17">
        <f t="shared" si="26"/>
        <v>0</v>
      </c>
      <c r="O56" s="17">
        <f t="shared" si="26"/>
        <v>0</v>
      </c>
      <c r="P56" s="17">
        <f t="shared" si="26"/>
        <v>7200</v>
      </c>
      <c r="Q56" s="10"/>
    </row>
    <row r="57" spans="1:27" ht="15.75" thickTop="1" x14ac:dyDescent="0.25">
      <c r="A57" s="16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10"/>
    </row>
    <row r="58" spans="1:27" x14ac:dyDescent="0.25">
      <c r="A58" s="30" t="s">
        <v>56</v>
      </c>
      <c r="D58" s="31">
        <v>0</v>
      </c>
      <c r="E58" s="31">
        <v>0</v>
      </c>
      <c r="F58" s="31">
        <v>0</v>
      </c>
      <c r="G58" s="31">
        <v>15</v>
      </c>
      <c r="H58" s="31">
        <v>15</v>
      </c>
      <c r="I58" s="31">
        <v>11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15">
        <f>SUM(D58:O58)</f>
        <v>41</v>
      </c>
      <c r="Q58" s="10"/>
    </row>
    <row r="59" spans="1:27" x14ac:dyDescent="0.25">
      <c r="A59" t="s">
        <v>19</v>
      </c>
      <c r="D59" s="12">
        <v>300</v>
      </c>
      <c r="E59" s="12">
        <f>+D59</f>
        <v>300</v>
      </c>
      <c r="F59" s="12">
        <f t="shared" ref="F59" si="27">+E59</f>
        <v>300</v>
      </c>
      <c r="G59" s="12">
        <f>+F59</f>
        <v>300</v>
      </c>
      <c r="H59" s="12">
        <f t="shared" ref="H59:O59" si="28">+G59</f>
        <v>300</v>
      </c>
      <c r="I59" s="12">
        <f t="shared" si="28"/>
        <v>300</v>
      </c>
      <c r="J59" s="12">
        <f t="shared" si="28"/>
        <v>300</v>
      </c>
      <c r="K59" s="12">
        <f t="shared" si="28"/>
        <v>300</v>
      </c>
      <c r="L59" s="12">
        <f t="shared" si="28"/>
        <v>300</v>
      </c>
      <c r="M59" s="12">
        <f t="shared" si="28"/>
        <v>300</v>
      </c>
      <c r="N59" s="12">
        <f t="shared" si="28"/>
        <v>300</v>
      </c>
      <c r="O59" s="12">
        <f t="shared" si="28"/>
        <v>300</v>
      </c>
      <c r="P59" s="15">
        <f>+O59</f>
        <v>300</v>
      </c>
      <c r="Q59" s="10"/>
    </row>
    <row r="60" spans="1:27" ht="15.75" thickBot="1" x14ac:dyDescent="0.3">
      <c r="A60" s="16" t="s">
        <v>55</v>
      </c>
      <c r="D60" s="17">
        <f>+D58*D59</f>
        <v>0</v>
      </c>
      <c r="E60" s="17">
        <f t="shared" ref="E60:P60" si="29">+E58*E59</f>
        <v>0</v>
      </c>
      <c r="F60" s="17">
        <f t="shared" si="29"/>
        <v>0</v>
      </c>
      <c r="G60" s="17">
        <f t="shared" si="29"/>
        <v>4500</v>
      </c>
      <c r="H60" s="17">
        <f t="shared" si="29"/>
        <v>4500</v>
      </c>
      <c r="I60" s="17">
        <f t="shared" si="29"/>
        <v>3300</v>
      </c>
      <c r="J60" s="17">
        <f t="shared" si="29"/>
        <v>0</v>
      </c>
      <c r="K60" s="17">
        <f t="shared" si="29"/>
        <v>0</v>
      </c>
      <c r="L60" s="17">
        <f t="shared" si="29"/>
        <v>0</v>
      </c>
      <c r="M60" s="17">
        <f t="shared" si="29"/>
        <v>0</v>
      </c>
      <c r="N60" s="17">
        <f t="shared" si="29"/>
        <v>0</v>
      </c>
      <c r="O60" s="17">
        <f t="shared" si="29"/>
        <v>0</v>
      </c>
      <c r="P60" s="17">
        <f t="shared" si="29"/>
        <v>12300</v>
      </c>
      <c r="Q60" s="10"/>
    </row>
    <row r="61" spans="1:27" ht="15.75" thickTop="1" x14ac:dyDescent="0.25">
      <c r="A61" s="16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Q61" s="10"/>
    </row>
    <row r="62" spans="1:27" x14ac:dyDescent="0.25">
      <c r="A62" s="30" t="s">
        <v>57</v>
      </c>
      <c r="B62" s="31"/>
      <c r="C62" s="31"/>
      <c r="D62" s="31">
        <v>0</v>
      </c>
      <c r="E62" s="31">
        <v>0</v>
      </c>
      <c r="F62" s="31">
        <v>0</v>
      </c>
      <c r="G62" s="31">
        <v>10</v>
      </c>
      <c r="H62" s="31">
        <v>11</v>
      </c>
      <c r="I62" s="31">
        <v>11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15">
        <f>SUM(D62:O62)</f>
        <v>32</v>
      </c>
      <c r="Q62" s="10"/>
    </row>
    <row r="63" spans="1:27" x14ac:dyDescent="0.25">
      <c r="A63" s="32" t="s">
        <v>19</v>
      </c>
      <c r="D63" s="15">
        <v>485</v>
      </c>
      <c r="E63" s="15">
        <f>+D63</f>
        <v>485</v>
      </c>
      <c r="F63" s="15">
        <f t="shared" ref="F63" si="30">+E63</f>
        <v>485</v>
      </c>
      <c r="G63" s="15">
        <f>+F63</f>
        <v>485</v>
      </c>
      <c r="H63" s="15">
        <f t="shared" ref="H63:O63" si="31">+G63</f>
        <v>485</v>
      </c>
      <c r="I63" s="15">
        <f t="shared" si="31"/>
        <v>485</v>
      </c>
      <c r="J63" s="15">
        <f t="shared" si="31"/>
        <v>485</v>
      </c>
      <c r="K63" s="15">
        <f t="shared" si="31"/>
        <v>485</v>
      </c>
      <c r="L63" s="15">
        <f t="shared" si="31"/>
        <v>485</v>
      </c>
      <c r="M63" s="15">
        <f t="shared" si="31"/>
        <v>485</v>
      </c>
      <c r="N63" s="15">
        <f t="shared" si="31"/>
        <v>485</v>
      </c>
      <c r="O63" s="15">
        <f t="shared" si="31"/>
        <v>485</v>
      </c>
      <c r="P63" s="15">
        <f>+O63</f>
        <v>485</v>
      </c>
      <c r="Q63" s="10"/>
    </row>
    <row r="64" spans="1:27" ht="15.75" thickBot="1" x14ac:dyDescent="0.3">
      <c r="A64" s="33" t="s">
        <v>58</v>
      </c>
      <c r="D64" s="17">
        <f>+D62*D63</f>
        <v>0</v>
      </c>
      <c r="E64" s="17">
        <f t="shared" ref="E64:P64" si="32">+E62*E63</f>
        <v>0</v>
      </c>
      <c r="F64" s="17">
        <f t="shared" si="32"/>
        <v>0</v>
      </c>
      <c r="G64" s="17">
        <f t="shared" si="32"/>
        <v>4850</v>
      </c>
      <c r="H64" s="17">
        <f t="shared" si="32"/>
        <v>5335</v>
      </c>
      <c r="I64" s="17">
        <f t="shared" si="32"/>
        <v>5335</v>
      </c>
      <c r="J64" s="17">
        <f t="shared" si="32"/>
        <v>0</v>
      </c>
      <c r="K64" s="17">
        <f t="shared" si="32"/>
        <v>0</v>
      </c>
      <c r="L64" s="17">
        <f t="shared" si="32"/>
        <v>0</v>
      </c>
      <c r="M64" s="17">
        <f t="shared" si="32"/>
        <v>0</v>
      </c>
      <c r="N64" s="17">
        <f t="shared" si="32"/>
        <v>0</v>
      </c>
      <c r="O64" s="17">
        <f t="shared" si="32"/>
        <v>0</v>
      </c>
      <c r="P64" s="17">
        <f t="shared" si="32"/>
        <v>15520</v>
      </c>
      <c r="Q64" s="10"/>
    </row>
    <row r="65" spans="1:17" ht="15.75" thickTop="1" x14ac:dyDescent="0.25">
      <c r="A65" s="16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10"/>
    </row>
    <row r="66" spans="1:17" ht="15.75" x14ac:dyDescent="0.25">
      <c r="A66" s="18" t="s">
        <v>21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5"/>
      <c r="Q66" s="10"/>
    </row>
    <row r="67" spans="1:17" x14ac:dyDescent="0.25">
      <c r="A67" t="s">
        <v>59</v>
      </c>
      <c r="B67" s="21">
        <v>7865</v>
      </c>
      <c r="C67" s="21"/>
      <c r="D67" s="21">
        <f t="shared" ref="D67:O67" si="33">+D56</f>
        <v>600</v>
      </c>
      <c r="E67" s="21">
        <f t="shared" si="33"/>
        <v>600</v>
      </c>
      <c r="F67" s="21">
        <f t="shared" si="33"/>
        <v>2000</v>
      </c>
      <c r="G67" s="21">
        <f t="shared" si="33"/>
        <v>2000</v>
      </c>
      <c r="H67" s="21">
        <f t="shared" si="33"/>
        <v>2000</v>
      </c>
      <c r="I67" s="21">
        <f t="shared" si="33"/>
        <v>0</v>
      </c>
      <c r="J67" s="21">
        <f t="shared" si="33"/>
        <v>0</v>
      </c>
      <c r="K67" s="21">
        <f t="shared" si="33"/>
        <v>0</v>
      </c>
      <c r="L67" s="21">
        <f t="shared" si="33"/>
        <v>0</v>
      </c>
      <c r="M67" s="21">
        <f t="shared" si="33"/>
        <v>0</v>
      </c>
      <c r="N67" s="21">
        <f t="shared" si="33"/>
        <v>0</v>
      </c>
      <c r="O67" s="21">
        <f t="shared" si="33"/>
        <v>0</v>
      </c>
      <c r="P67" s="31">
        <f>SUM(D67:O67)</f>
        <v>7200</v>
      </c>
      <c r="Q67" s="13">
        <f t="shared" ref="Q67:Q72" si="34">+P67-B67</f>
        <v>-665</v>
      </c>
    </row>
    <row r="68" spans="1:17" x14ac:dyDescent="0.25">
      <c r="A68" t="s">
        <v>60</v>
      </c>
      <c r="B68" s="21">
        <v>12755</v>
      </c>
      <c r="C68" s="21"/>
      <c r="D68" s="21">
        <f t="shared" ref="D68:O68" si="35">+D60</f>
        <v>0</v>
      </c>
      <c r="E68" s="21">
        <f t="shared" si="35"/>
        <v>0</v>
      </c>
      <c r="F68" s="21">
        <f t="shared" si="35"/>
        <v>0</v>
      </c>
      <c r="G68" s="21">
        <f t="shared" si="35"/>
        <v>4500</v>
      </c>
      <c r="H68" s="21">
        <f t="shared" si="35"/>
        <v>4500</v>
      </c>
      <c r="I68" s="21">
        <f t="shared" si="35"/>
        <v>3300</v>
      </c>
      <c r="J68" s="21">
        <f t="shared" si="35"/>
        <v>0</v>
      </c>
      <c r="K68" s="21">
        <f t="shared" si="35"/>
        <v>0</v>
      </c>
      <c r="L68" s="21">
        <f t="shared" si="35"/>
        <v>0</v>
      </c>
      <c r="M68" s="21">
        <f t="shared" si="35"/>
        <v>0</v>
      </c>
      <c r="N68" s="21">
        <f t="shared" si="35"/>
        <v>0</v>
      </c>
      <c r="O68" s="21">
        <f t="shared" si="35"/>
        <v>0</v>
      </c>
      <c r="P68" s="31">
        <f>SUM(D68:O68)</f>
        <v>12300</v>
      </c>
      <c r="Q68" s="13">
        <f t="shared" si="34"/>
        <v>-455</v>
      </c>
    </row>
    <row r="69" spans="1:17" x14ac:dyDescent="0.25">
      <c r="A69" t="s">
        <v>61</v>
      </c>
      <c r="B69" s="21">
        <v>15844.8</v>
      </c>
      <c r="C69" s="21"/>
      <c r="D69" s="21">
        <f>+D64</f>
        <v>0</v>
      </c>
      <c r="E69" s="21">
        <f t="shared" ref="E69:O69" si="36">+E64</f>
        <v>0</v>
      </c>
      <c r="F69" s="21">
        <f t="shared" si="36"/>
        <v>0</v>
      </c>
      <c r="G69" s="21">
        <f t="shared" si="36"/>
        <v>4850</v>
      </c>
      <c r="H69" s="21">
        <f t="shared" si="36"/>
        <v>5335</v>
      </c>
      <c r="I69" s="21">
        <f t="shared" si="36"/>
        <v>5335</v>
      </c>
      <c r="J69" s="21">
        <f t="shared" si="36"/>
        <v>0</v>
      </c>
      <c r="K69" s="21">
        <f t="shared" si="36"/>
        <v>0</v>
      </c>
      <c r="L69" s="21">
        <f t="shared" si="36"/>
        <v>0</v>
      </c>
      <c r="M69" s="21">
        <f t="shared" si="36"/>
        <v>0</v>
      </c>
      <c r="N69" s="21">
        <f t="shared" si="36"/>
        <v>0</v>
      </c>
      <c r="O69" s="21">
        <f t="shared" si="36"/>
        <v>0</v>
      </c>
      <c r="P69" s="31">
        <f>SUM(D69:O69)</f>
        <v>15520</v>
      </c>
      <c r="Q69" s="13">
        <f t="shared" si="34"/>
        <v>-324.79999999999927</v>
      </c>
    </row>
    <row r="70" spans="1:17" x14ac:dyDescent="0.25">
      <c r="A70" t="s">
        <v>62</v>
      </c>
      <c r="B70" s="12">
        <v>0</v>
      </c>
      <c r="C70" s="12"/>
      <c r="D70" s="12">
        <v>0</v>
      </c>
      <c r="E70" s="12">
        <v>0</v>
      </c>
      <c r="F70" s="12">
        <v>0</v>
      </c>
      <c r="G70" s="12">
        <v>150</v>
      </c>
      <c r="H70" s="12">
        <v>150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5">
        <f t="shared" ref="P70:P71" si="37">SUM(D70:O70)</f>
        <v>300</v>
      </c>
      <c r="Q70" s="13">
        <f t="shared" si="34"/>
        <v>300</v>
      </c>
    </row>
    <row r="71" spans="1:17" x14ac:dyDescent="0.25">
      <c r="A71" s="34" t="s">
        <v>63</v>
      </c>
      <c r="B71" s="12">
        <v>0</v>
      </c>
      <c r="C71" s="12"/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5">
        <f t="shared" si="37"/>
        <v>0</v>
      </c>
      <c r="Q71" s="13">
        <f t="shared" si="34"/>
        <v>0</v>
      </c>
    </row>
    <row r="72" spans="1:17" ht="15.75" x14ac:dyDescent="0.25">
      <c r="A72" s="18" t="s">
        <v>26</v>
      </c>
      <c r="B72" s="22">
        <f t="shared" ref="B72" si="38">SUM(B67:B71)</f>
        <v>36464.800000000003</v>
      </c>
      <c r="C72" s="12"/>
      <c r="D72" s="22">
        <f t="shared" ref="D72:P72" si="39">SUM(D67:D71)</f>
        <v>600</v>
      </c>
      <c r="E72" s="22">
        <f t="shared" si="39"/>
        <v>600</v>
      </c>
      <c r="F72" s="22">
        <f t="shared" si="39"/>
        <v>2000</v>
      </c>
      <c r="G72" s="22">
        <f t="shared" si="39"/>
        <v>11500</v>
      </c>
      <c r="H72" s="22">
        <f t="shared" si="39"/>
        <v>11985</v>
      </c>
      <c r="I72" s="22">
        <f t="shared" si="39"/>
        <v>8635</v>
      </c>
      <c r="J72" s="22">
        <f t="shared" si="39"/>
        <v>0</v>
      </c>
      <c r="K72" s="22">
        <f t="shared" si="39"/>
        <v>0</v>
      </c>
      <c r="L72" s="22">
        <f t="shared" si="39"/>
        <v>0</v>
      </c>
      <c r="M72" s="22">
        <f t="shared" si="39"/>
        <v>0</v>
      </c>
      <c r="N72" s="22">
        <f t="shared" si="39"/>
        <v>0</v>
      </c>
      <c r="O72" s="22">
        <f t="shared" si="39"/>
        <v>0</v>
      </c>
      <c r="P72" s="22">
        <f t="shared" si="39"/>
        <v>35320</v>
      </c>
      <c r="Q72" s="13">
        <f t="shared" si="34"/>
        <v>-1144.8000000000029</v>
      </c>
    </row>
    <row r="73" spans="1:17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5"/>
      <c r="Q73" s="10"/>
    </row>
    <row r="74" spans="1:17" ht="15.75" x14ac:dyDescent="0.25">
      <c r="A74" s="18" t="s">
        <v>27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5"/>
      <c r="Q74" s="10"/>
    </row>
    <row r="75" spans="1:17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5"/>
      <c r="Q75" s="10"/>
    </row>
    <row r="76" spans="1:17" ht="15.75" x14ac:dyDescent="0.25">
      <c r="A76" s="18" t="s">
        <v>64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5"/>
      <c r="Q76" s="10"/>
    </row>
    <row r="77" spans="1:17" x14ac:dyDescent="0.25">
      <c r="A77" t="s">
        <v>29</v>
      </c>
      <c r="B77" s="12">
        <v>1056.96</v>
      </c>
      <c r="C77" s="12"/>
      <c r="D77" s="12"/>
      <c r="E77" s="12"/>
      <c r="F77" s="12"/>
      <c r="G77" s="12"/>
      <c r="H77" s="12"/>
      <c r="I77" s="12"/>
      <c r="J77" s="12"/>
      <c r="K77" s="12">
        <v>1200</v>
      </c>
      <c r="L77" s="12"/>
      <c r="M77" s="12"/>
      <c r="N77" s="12"/>
      <c r="O77" s="12"/>
      <c r="P77" s="15">
        <f t="shared" ref="P77:P79" si="40">SUM(D77:O77)</f>
        <v>1200</v>
      </c>
      <c r="Q77" s="13">
        <f t="shared" ref="Q77:Q80" si="41">+P77-B77</f>
        <v>143.03999999999996</v>
      </c>
    </row>
    <row r="78" spans="1:17" x14ac:dyDescent="0.25">
      <c r="A78" t="s">
        <v>65</v>
      </c>
      <c r="B78" s="12">
        <f>182.5+144.57</f>
        <v>327.07</v>
      </c>
      <c r="C78" s="12"/>
      <c r="D78" s="12">
        <v>0</v>
      </c>
      <c r="E78" s="12">
        <v>0</v>
      </c>
      <c r="F78" s="12">
        <v>0</v>
      </c>
      <c r="G78" s="12">
        <v>0</v>
      </c>
      <c r="H78" s="12">
        <v>400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5">
        <f t="shared" si="40"/>
        <v>400</v>
      </c>
      <c r="Q78" s="13">
        <f t="shared" si="41"/>
        <v>72.930000000000007</v>
      </c>
    </row>
    <row r="79" spans="1:17" x14ac:dyDescent="0.25">
      <c r="A79" t="s">
        <v>66</v>
      </c>
      <c r="B79" s="12">
        <v>0</v>
      </c>
      <c r="C79" s="12"/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5">
        <f t="shared" si="40"/>
        <v>0</v>
      </c>
      <c r="Q79" s="13">
        <f t="shared" si="41"/>
        <v>0</v>
      </c>
    </row>
    <row r="80" spans="1:17" ht="15.75" x14ac:dyDescent="0.25">
      <c r="A80" s="18" t="s">
        <v>41</v>
      </c>
      <c r="B80" s="22">
        <f t="shared" ref="B80" si="42">SUM(B77:B79)</f>
        <v>1384.03</v>
      </c>
      <c r="C80" s="12"/>
      <c r="D80" s="22">
        <f t="shared" ref="D80:P80" si="43">SUM(D77:D79)</f>
        <v>0</v>
      </c>
      <c r="E80" s="22">
        <f t="shared" si="43"/>
        <v>0</v>
      </c>
      <c r="F80" s="22">
        <f t="shared" si="43"/>
        <v>0</v>
      </c>
      <c r="G80" s="22">
        <f t="shared" si="43"/>
        <v>0</v>
      </c>
      <c r="H80" s="22">
        <f t="shared" si="43"/>
        <v>400</v>
      </c>
      <c r="I80" s="22">
        <f t="shared" si="43"/>
        <v>0</v>
      </c>
      <c r="J80" s="22">
        <f t="shared" si="43"/>
        <v>0</v>
      </c>
      <c r="K80" s="22">
        <f t="shared" si="43"/>
        <v>1200</v>
      </c>
      <c r="L80" s="22">
        <f t="shared" si="43"/>
        <v>0</v>
      </c>
      <c r="M80" s="22">
        <f t="shared" si="43"/>
        <v>0</v>
      </c>
      <c r="N80" s="22">
        <f t="shared" si="43"/>
        <v>0</v>
      </c>
      <c r="O80" s="22">
        <f t="shared" si="43"/>
        <v>0</v>
      </c>
      <c r="P80" s="22">
        <f t="shared" si="43"/>
        <v>1600</v>
      </c>
      <c r="Q80" s="13">
        <f t="shared" si="41"/>
        <v>215.97000000000003</v>
      </c>
    </row>
    <row r="81" spans="1:17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5"/>
      <c r="Q81" s="10"/>
    </row>
    <row r="82" spans="1:17" ht="15.75" x14ac:dyDescent="0.25">
      <c r="A82" s="18" t="s">
        <v>67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5"/>
      <c r="Q82" s="10"/>
    </row>
    <row r="83" spans="1:17" x14ac:dyDescent="0.25">
      <c r="A83" t="s">
        <v>68</v>
      </c>
      <c r="B83" s="12">
        <v>20927</v>
      </c>
      <c r="C83" s="12"/>
      <c r="D83" s="12">
        <v>2025</v>
      </c>
      <c r="E83" s="12">
        <v>0</v>
      </c>
      <c r="F83" s="12">
        <v>0</v>
      </c>
      <c r="G83" s="12">
        <v>3375</v>
      </c>
      <c r="H83" s="12">
        <v>5400</v>
      </c>
      <c r="I83" s="12">
        <v>5850</v>
      </c>
      <c r="J83" s="12">
        <v>4500</v>
      </c>
      <c r="K83" s="12">
        <v>1125</v>
      </c>
      <c r="L83" s="12">
        <v>0</v>
      </c>
      <c r="M83" s="12">
        <v>0</v>
      </c>
      <c r="N83" s="12">
        <v>0</v>
      </c>
      <c r="O83" s="12">
        <v>225</v>
      </c>
      <c r="P83" s="15">
        <f t="shared" ref="P83:P91" si="44">SUM(D83:O83)</f>
        <v>22500</v>
      </c>
      <c r="Q83" s="13">
        <f t="shared" ref="Q83:Q92" si="45">+P83-B83</f>
        <v>1573</v>
      </c>
    </row>
    <row r="84" spans="1:17" x14ac:dyDescent="0.25">
      <c r="A84" t="s">
        <v>69</v>
      </c>
      <c r="B84" s="12">
        <v>259.29000000000002</v>
      </c>
      <c r="C84" s="12"/>
      <c r="D84" s="12">
        <v>0</v>
      </c>
      <c r="E84" s="12">
        <v>0</v>
      </c>
      <c r="F84" s="12">
        <v>0</v>
      </c>
      <c r="G84" s="12">
        <v>0</v>
      </c>
      <c r="H84" s="12">
        <v>250</v>
      </c>
      <c r="I84" s="12">
        <v>100</v>
      </c>
      <c r="J84" s="12">
        <v>100</v>
      </c>
      <c r="K84" s="12">
        <v>100</v>
      </c>
      <c r="L84" s="12">
        <v>0</v>
      </c>
      <c r="M84" s="12">
        <v>0</v>
      </c>
      <c r="N84" s="12">
        <v>0</v>
      </c>
      <c r="O84" s="12">
        <v>0</v>
      </c>
      <c r="P84" s="15">
        <f t="shared" si="44"/>
        <v>550</v>
      </c>
      <c r="Q84" s="13">
        <f t="shared" si="45"/>
        <v>290.70999999999998</v>
      </c>
    </row>
    <row r="85" spans="1:17" x14ac:dyDescent="0.25">
      <c r="A85" t="s">
        <v>70</v>
      </c>
      <c r="B85" s="12">
        <v>315</v>
      </c>
      <c r="C85" s="12"/>
      <c r="D85" s="12">
        <v>315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5">
        <f t="shared" si="44"/>
        <v>315</v>
      </c>
      <c r="Q85" s="13">
        <f t="shared" si="45"/>
        <v>0</v>
      </c>
    </row>
    <row r="86" spans="1:17" x14ac:dyDescent="0.25">
      <c r="A86" t="s">
        <v>71</v>
      </c>
      <c r="B86" s="12">
        <v>3646.05</v>
      </c>
      <c r="C86" s="12"/>
      <c r="D86" s="12">
        <v>0</v>
      </c>
      <c r="E86" s="12">
        <v>0</v>
      </c>
      <c r="F86" s="12">
        <v>0</v>
      </c>
      <c r="G86" s="12">
        <v>250</v>
      </c>
      <c r="H86" s="12">
        <v>250</v>
      </c>
      <c r="I86" s="12">
        <v>250</v>
      </c>
      <c r="J86" s="12">
        <v>250</v>
      </c>
      <c r="K86" s="12">
        <v>250</v>
      </c>
      <c r="L86" s="12">
        <v>250</v>
      </c>
      <c r="M86" s="12">
        <v>0</v>
      </c>
      <c r="N86" s="12">
        <v>0</v>
      </c>
      <c r="O86" s="12">
        <v>0</v>
      </c>
      <c r="P86" s="15">
        <f t="shared" si="44"/>
        <v>1500</v>
      </c>
      <c r="Q86" s="13">
        <f t="shared" si="45"/>
        <v>-2146.0500000000002</v>
      </c>
    </row>
    <row r="87" spans="1:17" x14ac:dyDescent="0.25">
      <c r="A87" t="s">
        <v>72</v>
      </c>
      <c r="B87" s="12">
        <v>412.5</v>
      </c>
      <c r="C87" s="12"/>
      <c r="D87" s="12">
        <v>0</v>
      </c>
      <c r="E87" s="12">
        <v>0</v>
      </c>
      <c r="F87" s="12">
        <v>0</v>
      </c>
      <c r="G87" s="12">
        <v>100</v>
      </c>
      <c r="H87" s="12">
        <v>100</v>
      </c>
      <c r="I87" s="12">
        <v>100</v>
      </c>
      <c r="J87" s="12">
        <v>100</v>
      </c>
      <c r="K87" s="12">
        <v>100</v>
      </c>
      <c r="L87" s="12">
        <v>100</v>
      </c>
      <c r="M87" s="12">
        <v>0</v>
      </c>
      <c r="N87" s="12">
        <v>0</v>
      </c>
      <c r="O87" s="12">
        <v>0</v>
      </c>
      <c r="P87" s="15">
        <f t="shared" si="44"/>
        <v>600</v>
      </c>
      <c r="Q87" s="13">
        <f t="shared" si="45"/>
        <v>187.5</v>
      </c>
    </row>
    <row r="88" spans="1:17" x14ac:dyDescent="0.25">
      <c r="A88" t="s">
        <v>73</v>
      </c>
      <c r="B88" s="12">
        <v>0</v>
      </c>
      <c r="C88" s="12"/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5">
        <f t="shared" si="44"/>
        <v>0</v>
      </c>
      <c r="Q88" s="13">
        <f t="shared" si="45"/>
        <v>0</v>
      </c>
    </row>
    <row r="89" spans="1:17" x14ac:dyDescent="0.25">
      <c r="A89" t="s">
        <v>74</v>
      </c>
      <c r="B89" s="12">
        <v>0</v>
      </c>
      <c r="C89" s="12"/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1500</v>
      </c>
      <c r="P89" s="15">
        <f t="shared" si="44"/>
        <v>1500</v>
      </c>
      <c r="Q89" s="13">
        <f t="shared" si="45"/>
        <v>1500</v>
      </c>
    </row>
    <row r="90" spans="1:17" x14ac:dyDescent="0.25">
      <c r="A90" s="35" t="s">
        <v>75</v>
      </c>
      <c r="B90" s="12">
        <v>6758.26</v>
      </c>
      <c r="C90" s="12"/>
      <c r="D90" s="36">
        <v>4000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5">
        <f t="shared" si="44"/>
        <v>4000</v>
      </c>
      <c r="Q90" s="37">
        <f t="shared" si="45"/>
        <v>-2758.26</v>
      </c>
    </row>
    <row r="91" spans="1:17" x14ac:dyDescent="0.25">
      <c r="A91" t="s">
        <v>76</v>
      </c>
      <c r="B91" s="12">
        <v>0</v>
      </c>
      <c r="C91" s="12"/>
      <c r="D91" s="12">
        <v>0</v>
      </c>
      <c r="E91" s="12">
        <v>0</v>
      </c>
      <c r="F91" s="12">
        <v>0</v>
      </c>
      <c r="G91" s="12">
        <v>0</v>
      </c>
      <c r="H91" s="12">
        <v>100</v>
      </c>
      <c r="I91" s="12">
        <v>700</v>
      </c>
      <c r="J91" s="12">
        <v>100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5">
        <f t="shared" si="44"/>
        <v>900</v>
      </c>
      <c r="Q91" s="13">
        <f t="shared" si="45"/>
        <v>900</v>
      </c>
    </row>
    <row r="92" spans="1:17" ht="15.75" x14ac:dyDescent="0.25">
      <c r="A92" s="18" t="s">
        <v>45</v>
      </c>
      <c r="B92" s="22">
        <f>SUM(B83:B91)</f>
        <v>32318.1</v>
      </c>
      <c r="C92" s="12"/>
      <c r="D92" s="22">
        <f t="shared" ref="D92:P92" si="46">SUM(D83:D91)</f>
        <v>6340</v>
      </c>
      <c r="E92" s="22">
        <f t="shared" si="46"/>
        <v>0</v>
      </c>
      <c r="F92" s="22">
        <f t="shared" si="46"/>
        <v>0</v>
      </c>
      <c r="G92" s="22">
        <f t="shared" si="46"/>
        <v>3725</v>
      </c>
      <c r="H92" s="22">
        <f t="shared" si="46"/>
        <v>6100</v>
      </c>
      <c r="I92" s="22">
        <f t="shared" si="46"/>
        <v>7000</v>
      </c>
      <c r="J92" s="22">
        <f t="shared" si="46"/>
        <v>5050</v>
      </c>
      <c r="K92" s="22">
        <f t="shared" si="46"/>
        <v>1575</v>
      </c>
      <c r="L92" s="22">
        <f t="shared" si="46"/>
        <v>350</v>
      </c>
      <c r="M92" s="22">
        <f t="shared" si="46"/>
        <v>0</v>
      </c>
      <c r="N92" s="22">
        <f t="shared" si="46"/>
        <v>0</v>
      </c>
      <c r="O92" s="22">
        <f t="shared" si="46"/>
        <v>1725</v>
      </c>
      <c r="P92" s="22">
        <f t="shared" si="46"/>
        <v>31865</v>
      </c>
      <c r="Q92" s="13">
        <f t="shared" si="45"/>
        <v>-453.09999999999854</v>
      </c>
    </row>
    <row r="93" spans="1:17" ht="15.75" x14ac:dyDescent="0.25">
      <c r="A93" s="18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5"/>
      <c r="Q93" s="10"/>
    </row>
    <row r="94" spans="1:17" ht="15.75" x14ac:dyDescent="0.25">
      <c r="A94" s="18" t="s">
        <v>46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5"/>
      <c r="Q94" s="10"/>
    </row>
    <row r="95" spans="1:17" x14ac:dyDescent="0.25">
      <c r="A95" t="s">
        <v>47</v>
      </c>
      <c r="B95" s="12">
        <f>6381.54+569.04</f>
        <v>6950.58</v>
      </c>
      <c r="C95" s="12"/>
      <c r="D95" s="12">
        <v>150</v>
      </c>
      <c r="E95" s="25">
        <f t="shared" ref="E95:G95" si="47">+D95</f>
        <v>150</v>
      </c>
      <c r="F95" s="25">
        <f t="shared" si="47"/>
        <v>150</v>
      </c>
      <c r="G95" s="25">
        <f t="shared" si="47"/>
        <v>150</v>
      </c>
      <c r="H95" s="25">
        <v>1000</v>
      </c>
      <c r="I95" s="25">
        <v>1000</v>
      </c>
      <c r="J95" s="25">
        <v>1000</v>
      </c>
      <c r="K95" s="25">
        <v>1000</v>
      </c>
      <c r="L95" s="25">
        <v>1000</v>
      </c>
      <c r="M95" s="25">
        <v>1000</v>
      </c>
      <c r="N95" s="25">
        <v>150</v>
      </c>
      <c r="O95" s="25">
        <v>150</v>
      </c>
      <c r="P95" s="15">
        <f t="shared" ref="P95:P98" si="48">SUM(D95:O95)</f>
        <v>6900</v>
      </c>
      <c r="Q95" s="13">
        <f t="shared" ref="Q95:Q99" si="49">+P95-B95</f>
        <v>-50.579999999999927</v>
      </c>
    </row>
    <row r="96" spans="1:17" x14ac:dyDescent="0.25">
      <c r="A96" t="s">
        <v>48</v>
      </c>
      <c r="B96" s="12">
        <v>0</v>
      </c>
      <c r="C96" s="12"/>
      <c r="D96" s="12">
        <v>0</v>
      </c>
      <c r="E96" s="12">
        <v>0</v>
      </c>
      <c r="F96" s="12">
        <v>0</v>
      </c>
      <c r="G96" s="12">
        <v>250</v>
      </c>
      <c r="H96" s="12">
        <v>250</v>
      </c>
      <c r="I96" s="12">
        <v>450</v>
      </c>
      <c r="J96" s="12">
        <v>450</v>
      </c>
      <c r="K96" s="12">
        <v>450</v>
      </c>
      <c r="L96" s="12">
        <v>450</v>
      </c>
      <c r="M96" s="12">
        <v>200</v>
      </c>
      <c r="N96" s="12">
        <v>100</v>
      </c>
      <c r="O96" s="12">
        <v>0</v>
      </c>
      <c r="P96" s="15">
        <f t="shared" si="48"/>
        <v>2600</v>
      </c>
      <c r="Q96" s="13">
        <f t="shared" si="49"/>
        <v>2600</v>
      </c>
    </row>
    <row r="97" spans="1:17" x14ac:dyDescent="0.25">
      <c r="A97" t="s">
        <v>77</v>
      </c>
      <c r="B97" s="25">
        <f>823.9+74.9</f>
        <v>898.8</v>
      </c>
      <c r="C97" s="12"/>
      <c r="D97" s="12">
        <v>75</v>
      </c>
      <c r="E97" s="12">
        <v>75</v>
      </c>
      <c r="F97" s="12">
        <v>75</v>
      </c>
      <c r="G97" s="12">
        <v>75</v>
      </c>
      <c r="H97" s="12">
        <v>75</v>
      </c>
      <c r="I97" s="12">
        <v>75</v>
      </c>
      <c r="J97" s="12">
        <v>75</v>
      </c>
      <c r="K97" s="12">
        <v>75</v>
      </c>
      <c r="L97" s="12">
        <v>75</v>
      </c>
      <c r="M97" s="12">
        <v>75</v>
      </c>
      <c r="N97" s="12">
        <v>75</v>
      </c>
      <c r="O97" s="12">
        <v>75</v>
      </c>
      <c r="P97" s="15">
        <f t="shared" si="48"/>
        <v>900</v>
      </c>
      <c r="Q97" s="13">
        <f t="shared" si="49"/>
        <v>1.2000000000000455</v>
      </c>
    </row>
    <row r="98" spans="1:17" x14ac:dyDescent="0.25">
      <c r="A98" t="s">
        <v>49</v>
      </c>
      <c r="B98" s="25">
        <v>0</v>
      </c>
      <c r="C98" s="12"/>
      <c r="D98" s="12">
        <v>95</v>
      </c>
      <c r="E98" s="12">
        <f>+D98</f>
        <v>95</v>
      </c>
      <c r="F98" s="12">
        <f t="shared" ref="F98:O98" si="50">+E98</f>
        <v>95</v>
      </c>
      <c r="G98" s="12">
        <f t="shared" si="50"/>
        <v>95</v>
      </c>
      <c r="H98" s="12">
        <f t="shared" si="50"/>
        <v>95</v>
      </c>
      <c r="I98" s="12">
        <f t="shared" si="50"/>
        <v>95</v>
      </c>
      <c r="J98" s="12">
        <f t="shared" si="50"/>
        <v>95</v>
      </c>
      <c r="K98" s="12">
        <f t="shared" si="50"/>
        <v>95</v>
      </c>
      <c r="L98" s="12">
        <f t="shared" si="50"/>
        <v>95</v>
      </c>
      <c r="M98" s="12">
        <f t="shared" si="50"/>
        <v>95</v>
      </c>
      <c r="N98" s="12">
        <f t="shared" si="50"/>
        <v>95</v>
      </c>
      <c r="O98" s="12">
        <f t="shared" si="50"/>
        <v>95</v>
      </c>
      <c r="P98" s="15">
        <f t="shared" si="48"/>
        <v>1140</v>
      </c>
      <c r="Q98" s="13">
        <f t="shared" si="49"/>
        <v>1140</v>
      </c>
    </row>
    <row r="99" spans="1:17" ht="15.75" x14ac:dyDescent="0.25">
      <c r="A99" s="18" t="s">
        <v>50</v>
      </c>
      <c r="B99" s="22">
        <f t="shared" ref="B99" si="51">SUM(B95:B96)</f>
        <v>6950.58</v>
      </c>
      <c r="C99" s="12"/>
      <c r="D99" s="22">
        <f>SUM(D95:D98)</f>
        <v>320</v>
      </c>
      <c r="E99" s="22">
        <f t="shared" ref="E99:O99" si="52">SUM(E95:E98)</f>
        <v>320</v>
      </c>
      <c r="F99" s="22">
        <f t="shared" si="52"/>
        <v>320</v>
      </c>
      <c r="G99" s="22">
        <f t="shared" si="52"/>
        <v>570</v>
      </c>
      <c r="H99" s="22">
        <f t="shared" si="52"/>
        <v>1420</v>
      </c>
      <c r="I99" s="22">
        <f t="shared" si="52"/>
        <v>1620</v>
      </c>
      <c r="J99" s="22">
        <f t="shared" si="52"/>
        <v>1620</v>
      </c>
      <c r="K99" s="22">
        <f t="shared" si="52"/>
        <v>1620</v>
      </c>
      <c r="L99" s="22">
        <f t="shared" si="52"/>
        <v>1620</v>
      </c>
      <c r="M99" s="22">
        <f t="shared" si="52"/>
        <v>1370</v>
      </c>
      <c r="N99" s="22">
        <f t="shared" si="52"/>
        <v>420</v>
      </c>
      <c r="O99" s="22">
        <f t="shared" si="52"/>
        <v>320</v>
      </c>
      <c r="P99" s="22">
        <f>SUM(P95:P98)</f>
        <v>11540</v>
      </c>
      <c r="Q99" s="13">
        <f t="shared" si="49"/>
        <v>4589.42</v>
      </c>
    </row>
    <row r="100" spans="1:17" ht="15.75" x14ac:dyDescent="0.25">
      <c r="A100" s="18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5"/>
      <c r="Q100" s="10"/>
    </row>
    <row r="101" spans="1:17" ht="15.75" x14ac:dyDescent="0.25">
      <c r="A101" s="18" t="s">
        <v>51</v>
      </c>
      <c r="B101" s="26">
        <f>+B80+B92+B99</f>
        <v>40652.71</v>
      </c>
      <c r="C101" s="12"/>
      <c r="D101" s="26">
        <f t="shared" ref="D101:P101" si="53">+D80+D92+D99</f>
        <v>6660</v>
      </c>
      <c r="E101" s="26">
        <f t="shared" si="53"/>
        <v>320</v>
      </c>
      <c r="F101" s="26">
        <f t="shared" si="53"/>
        <v>320</v>
      </c>
      <c r="G101" s="26">
        <f t="shared" si="53"/>
        <v>4295</v>
      </c>
      <c r="H101" s="26">
        <f t="shared" si="53"/>
        <v>7920</v>
      </c>
      <c r="I101" s="26">
        <f t="shared" si="53"/>
        <v>8620</v>
      </c>
      <c r="J101" s="26">
        <f t="shared" si="53"/>
        <v>6670</v>
      </c>
      <c r="K101" s="26">
        <f t="shared" si="53"/>
        <v>4395</v>
      </c>
      <c r="L101" s="26">
        <f t="shared" si="53"/>
        <v>1970</v>
      </c>
      <c r="M101" s="26">
        <f t="shared" si="53"/>
        <v>1370</v>
      </c>
      <c r="N101" s="26">
        <f t="shared" si="53"/>
        <v>420</v>
      </c>
      <c r="O101" s="26">
        <f t="shared" si="53"/>
        <v>2045</v>
      </c>
      <c r="P101" s="26">
        <f t="shared" si="53"/>
        <v>45005</v>
      </c>
      <c r="Q101" s="13">
        <f t="shared" ref="Q101" si="54">+P101-B101</f>
        <v>4352.2900000000009</v>
      </c>
    </row>
    <row r="102" spans="1:17" ht="15.75" x14ac:dyDescent="0.25">
      <c r="A102" s="18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5"/>
      <c r="Q102" s="10"/>
    </row>
    <row r="103" spans="1:17" ht="16.5" thickBot="1" x14ac:dyDescent="0.3">
      <c r="A103" s="18" t="s">
        <v>52</v>
      </c>
      <c r="B103" s="27">
        <f>+B72-B101</f>
        <v>-4187.9099999999962</v>
      </c>
      <c r="C103" s="12"/>
      <c r="D103" s="27">
        <f t="shared" ref="D103:P103" si="55">+D72-D101</f>
        <v>-6060</v>
      </c>
      <c r="E103" s="27">
        <f t="shared" si="55"/>
        <v>280</v>
      </c>
      <c r="F103" s="27">
        <f t="shared" si="55"/>
        <v>1680</v>
      </c>
      <c r="G103" s="27">
        <f t="shared" si="55"/>
        <v>7205</v>
      </c>
      <c r="H103" s="27">
        <f t="shared" si="55"/>
        <v>4065</v>
      </c>
      <c r="I103" s="27">
        <f t="shared" si="55"/>
        <v>15</v>
      </c>
      <c r="J103" s="27">
        <f t="shared" si="55"/>
        <v>-6670</v>
      </c>
      <c r="K103" s="27">
        <f t="shared" si="55"/>
        <v>-4395</v>
      </c>
      <c r="L103" s="27">
        <f t="shared" si="55"/>
        <v>-1970</v>
      </c>
      <c r="M103" s="27">
        <f t="shared" si="55"/>
        <v>-1370</v>
      </c>
      <c r="N103" s="27">
        <f t="shared" si="55"/>
        <v>-420</v>
      </c>
      <c r="O103" s="27">
        <f t="shared" si="55"/>
        <v>-2045</v>
      </c>
      <c r="P103" s="38">
        <f t="shared" si="55"/>
        <v>-9685</v>
      </c>
      <c r="Q103" s="13">
        <f t="shared" ref="Q103" si="56">+P103-B103</f>
        <v>-5497.0900000000038</v>
      </c>
    </row>
    <row r="104" spans="1:17" ht="16.5" thickTop="1" thickBot="1" x14ac:dyDescent="0.3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5"/>
      <c r="Q104" s="39"/>
    </row>
    <row r="106" spans="1:17" ht="15.75" x14ac:dyDescent="0.25">
      <c r="N106" s="40"/>
      <c r="O106" s="41" t="s">
        <v>78</v>
      </c>
      <c r="P106" s="42">
        <f>+P49</f>
        <v>10180</v>
      </c>
    </row>
    <row r="107" spans="1:17" ht="15.75" x14ac:dyDescent="0.25">
      <c r="N107" s="40"/>
      <c r="O107" s="41" t="s">
        <v>79</v>
      </c>
      <c r="P107" s="42">
        <f>+P103</f>
        <v>-9685</v>
      </c>
    </row>
    <row r="108" spans="1:17" ht="16.5" thickBot="1" x14ac:dyDescent="0.3">
      <c r="N108" s="40"/>
      <c r="O108" s="41" t="s">
        <v>80</v>
      </c>
      <c r="P108" s="43">
        <f>+P106+P107</f>
        <v>495</v>
      </c>
    </row>
    <row r="109" spans="1:17" ht="15.75" thickTop="1" x14ac:dyDescent="0.25"/>
  </sheetData>
  <pageMargins left="0.25" right="0.25" top="0.75" bottom="0.25" header="0.4" footer="0"/>
  <pageSetup scale="59" fitToHeight="0" orientation="landscape" r:id="rId1"/>
  <headerFooter>
    <oddHeader>&amp;C&amp;"-,Bold"&amp;14&amp;U&amp;F</oddHeader>
    <oddFooter>&amp;LPrinted: &amp;D&amp;CPage &amp;P of &amp;N</oddFooter>
  </headerFooter>
  <rowBreaks count="1" manualBreakCount="1">
    <brk id="50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Handout</vt:lpstr>
      <vt:lpstr>2021 Budget</vt:lpstr>
      <vt:lpstr>'2021 Budget'!Print_Area</vt:lpstr>
      <vt:lpstr>Handout!Print_Area</vt:lpstr>
      <vt:lpstr>'2021 Budget'!Print_Titles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Derk</dc:creator>
  <cp:lastModifiedBy>Derk</cp:lastModifiedBy>
  <cp:lastPrinted>2021-04-21T01:49:44Z</cp:lastPrinted>
  <dcterms:created xsi:type="dcterms:W3CDTF">2021-04-21T00:50:38Z</dcterms:created>
  <dcterms:modified xsi:type="dcterms:W3CDTF">2021-04-21T02:04:59Z</dcterms:modified>
</cp:coreProperties>
</file>